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kuntarahoitus.sharepoint.com/sites/Pomamarkkinatjavastuullisuus/Jaetut asiakirjat/Vastuullisuuden virtuaalitiimi/Vaikutusraportointi/YK 2023/Impact spreadsheet/Locked/"/>
    </mc:Choice>
  </mc:AlternateContent>
  <xr:revisionPtr revIDLastSave="7" documentId="8_{9F4BD292-952A-4B14-95A4-0F536829A89E}" xr6:coauthVersionLast="47" xr6:coauthVersionMax="47" xr10:uidLastSave="{5CCA0F49-DBB1-4793-A5BB-EC847695CE32}"/>
  <bookViews>
    <workbookView xWindow="-165" yWindow="-165" windowWidth="29130" windowHeight="15930" xr2:uid="{00000000-000D-0000-FFFF-FFFF00000000}"/>
  </bookViews>
  <sheets>
    <sheet name="Summary" sheetId="1" r:id="rId1"/>
    <sheet name="Welfare" sheetId="3" r:id="rId2"/>
    <sheet name="Social housing" sheetId="4" r:id="rId3"/>
    <sheet name="Education" sheetId="6" r:id="rId4"/>
  </sheets>
  <definedNames>
    <definedName name="_xlnm.Print_Area" localSheetId="0">Summary!$A$1:$O$52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1" i="1" l="1"/>
  <c r="G31" i="1"/>
  <c r="F31" i="1"/>
  <c r="J32" i="1"/>
  <c r="I32" i="1"/>
  <c r="H32" i="1"/>
  <c r="G32" i="1"/>
  <c r="F32" i="1"/>
  <c r="K31" i="1"/>
  <c r="J31" i="1"/>
  <c r="I31" i="1"/>
  <c r="E32" i="1"/>
  <c r="E31" i="1"/>
  <c r="G30" i="1"/>
  <c r="F30" i="1"/>
  <c r="K30" i="1"/>
  <c r="J30" i="1"/>
  <c r="I30" i="1"/>
  <c r="H30" i="1"/>
  <c r="E30" i="1"/>
  <c r="F25" i="1" l="1"/>
  <c r="F24" i="1"/>
  <c r="O8" i="6" l="1"/>
  <c r="J25" i="3" l="1"/>
  <c r="K25" i="3"/>
  <c r="L25" i="3"/>
  <c r="N25" i="3"/>
  <c r="O25" i="3"/>
  <c r="J8" i="6"/>
  <c r="K8" i="6"/>
  <c r="L8" i="6"/>
  <c r="N8" i="6"/>
  <c r="J102" i="4"/>
  <c r="K102" i="4"/>
  <c r="L102" i="4"/>
  <c r="O102" i="4"/>
  <c r="N102" i="4"/>
  <c r="P102" i="4"/>
  <c r="F33" i="1" l="1"/>
  <c r="I33" i="1"/>
  <c r="J33" i="1"/>
  <c r="H33" i="1"/>
  <c r="G33" i="1"/>
  <c r="E33" i="1"/>
</calcChain>
</file>

<file path=xl/sharedStrings.xml><?xml version="1.0" encoding="utf-8"?>
<sst xmlns="http://schemas.openxmlformats.org/spreadsheetml/2006/main" count="856" uniqueCount="297">
  <si>
    <t>The impacts of social finance</t>
  </si>
  <si>
    <t>Project category</t>
  </si>
  <si>
    <t>Number of projects</t>
  </si>
  <si>
    <t>Number of welfare service users reached</t>
  </si>
  <si>
    <t>Number of residents</t>
  </si>
  <si>
    <t>Number of apartments</t>
  </si>
  <si>
    <t>Number of apartments for the most vulnerable population</t>
  </si>
  <si>
    <t>Number of students, pupils and children</t>
  </si>
  <si>
    <t>Welfare</t>
  </si>
  <si>
    <t>Social housing</t>
  </si>
  <si>
    <t>Education</t>
  </si>
  <si>
    <t>Entire portfolio</t>
  </si>
  <si>
    <t xml:space="preserve">Input your invested amount in the original currency of the bond to column 'Amount invested'. The below table will </t>
  </si>
  <si>
    <t>original FX from the trade date of the bond to convert foreign currencies to EUR.</t>
  </si>
  <si>
    <t>ISIN</t>
  </si>
  <si>
    <t>Amount</t>
  </si>
  <si>
    <t>CCY</t>
  </si>
  <si>
    <t>Maturity Date</t>
  </si>
  <si>
    <t>Share</t>
  </si>
  <si>
    <t>Amount invested</t>
  </si>
  <si>
    <t>XS2227906034</t>
  </si>
  <si>
    <t>EUR</t>
  </si>
  <si>
    <t>The impacts attributable for the sum of the above column 'Amount invested'</t>
  </si>
  <si>
    <t>N/A</t>
  </si>
  <si>
    <t>Disclaimer:</t>
  </si>
  <si>
    <t>Customer</t>
  </si>
  <si>
    <t>Project</t>
  </si>
  <si>
    <t>Target group</t>
  </si>
  <si>
    <t>Social goals</t>
  </si>
  <si>
    <t>Year of approval</t>
  </si>
  <si>
    <t>Estimated completion year</t>
  </si>
  <si>
    <t>Equality, Welfare, Safety</t>
  </si>
  <si>
    <t>2023-2030</t>
  </si>
  <si>
    <t>Sodankylä Municipality</t>
  </si>
  <si>
    <t>Equality, Welfare, Regional vitality</t>
  </si>
  <si>
    <t>Joensuun Hoiva- ja Palveluyhdistys ry</t>
  </si>
  <si>
    <t>Elderly people</t>
  </si>
  <si>
    <t>Equality, Communality, Welfare</t>
  </si>
  <si>
    <t>MVH-Asunnot Oy</t>
  </si>
  <si>
    <t>NAL Asunnot Oy</t>
  </si>
  <si>
    <t>Niiralan Kulma Oy</t>
  </si>
  <si>
    <t>Setlementtiasunnot Oy</t>
  </si>
  <si>
    <t>Suomen Hoiva ja Asunto Oy</t>
  </si>
  <si>
    <t>The Foundation for Student Housing in the Helsinki Region, HOAS</t>
  </si>
  <si>
    <t>Students</t>
  </si>
  <si>
    <t>Equality, Communality</t>
  </si>
  <si>
    <t>Versonsilmu Oy</t>
  </si>
  <si>
    <t>Virkkulankylä Oy</t>
  </si>
  <si>
    <t>2022-2023</t>
  </si>
  <si>
    <t>Number of students, pupils and children reached</t>
  </si>
  <si>
    <t>Karstula Municipality</t>
  </si>
  <si>
    <t>Communality, Regional vitality</t>
  </si>
  <si>
    <t>Hospital Nova</t>
  </si>
  <si>
    <t>Oulu University Hospital 2030</t>
  </si>
  <si>
    <t>Mielen ja kuntoutuksen talo hospital</t>
  </si>
  <si>
    <t>City of Iisalmi</t>
  </si>
  <si>
    <t>Hospital of Ahvenisto, Assi</t>
  </si>
  <si>
    <t>M-Talo Hospital</t>
  </si>
  <si>
    <t>Renovation of North Karelia Central Hospital wing E</t>
  </si>
  <si>
    <t>Päijät-Häme Central Hospital expansion stage 7</t>
  </si>
  <si>
    <t>Well-being centre Sopukka</t>
  </si>
  <si>
    <t>City of Valkeakoski</t>
  </si>
  <si>
    <t>Valkeakoski leisure centre</t>
  </si>
  <si>
    <t>Tyks Lighthouse Hospital</t>
  </si>
  <si>
    <t>Asoasunnot Uusimaa Oy</t>
  </si>
  <si>
    <t>Assisted living building Keravan Jukola</t>
  </si>
  <si>
    <t>Assisted living building Sepänhelmi</t>
  </si>
  <si>
    <t>Assisted living building Kestinpuisto 2</t>
  </si>
  <si>
    <t>Kiinteistö Oy Taloherttua</t>
  </si>
  <si>
    <t>Assisted living building Kurvis Höllintie 8</t>
  </si>
  <si>
    <t>Youth accomodation Friisimäki</t>
  </si>
  <si>
    <t>Lahti Foundation of Housing and Services for the Elderly</t>
  </si>
  <si>
    <t>Assisted living building Kyösti Kallion katu 7</t>
  </si>
  <si>
    <t>Mielen ry</t>
  </si>
  <si>
    <t>Assisted living building Kiinteistö Oy Muotialan asuinkeskus</t>
  </si>
  <si>
    <t>Assisted living building Mainiokoti Lukkari</t>
  </si>
  <si>
    <t>Youth accomodation Kirstinharju 4</t>
  </si>
  <si>
    <t>Assisted living building Untamonkatu 6</t>
  </si>
  <si>
    <t>Satalinna Foundation</t>
  </si>
  <si>
    <t>Apartment building Satakuntatalo</t>
  </si>
  <si>
    <t>Assisted living building Postiljooninkatu 9</t>
  </si>
  <si>
    <t>Assisted living building Hirvensalmen palvelutalo</t>
  </si>
  <si>
    <t>Assisted living building Joensuun hoivakoti</t>
  </si>
  <si>
    <t>City of Tampere</t>
  </si>
  <si>
    <t>Assisted living building Koukkuniemen Männistö</t>
  </si>
  <si>
    <t>The Student Village Foundation of Turku</t>
  </si>
  <si>
    <t>Apartment building Kuunsilta</t>
  </si>
  <si>
    <t>Apartment building Tyyssija</t>
  </si>
  <si>
    <t>Assisted living building Hausjärven Virkkula</t>
  </si>
  <si>
    <t>Assisted living building Pyhäjärvi</t>
  </si>
  <si>
    <t>Yrjö ja Hanna Kiinteistöt Oy</t>
  </si>
  <si>
    <t>Assisted living building As Oy Nurmijärven Ohrantähkä</t>
  </si>
  <si>
    <t>Assisted living building Euran Corylus</t>
  </si>
  <si>
    <t>Äänekosken asumispalvelusäätiö</t>
  </si>
  <si>
    <t>Assisted living building Eerolankatu 16</t>
  </si>
  <si>
    <t>Young people</t>
  </si>
  <si>
    <t>Karstula comprehensive school</t>
  </si>
  <si>
    <t>Kempele Municipality</t>
  </si>
  <si>
    <t>Kirkonkylätalo multipurpose building</t>
  </si>
  <si>
    <t>City of Savonlinna</t>
  </si>
  <si>
    <t>Nätki school</t>
  </si>
  <si>
    <t xml:space="preserve">Number of visitors and patient visits </t>
  </si>
  <si>
    <t>Number of user and patient visits</t>
  </si>
  <si>
    <t>Average class size (pupils)</t>
  </si>
  <si>
    <t>Oak Hospital Meilahti and surgery unit of Jorvi hospital</t>
  </si>
  <si>
    <t>Swimming hall, Iisalmi</t>
  </si>
  <si>
    <t>Kymsote-Kiinteistöt Oy</t>
  </si>
  <si>
    <t>Ratamo-keskus</t>
  </si>
  <si>
    <t>Lumijoki Municipality</t>
  </si>
  <si>
    <t>Psychiatric hospital, Tampere</t>
  </si>
  <si>
    <t>Project type</t>
  </si>
  <si>
    <t>New building</t>
  </si>
  <si>
    <t>Renovation</t>
  </si>
  <si>
    <t>Communality, Welfare, Regional vitality</t>
  </si>
  <si>
    <t>Residents in the hospital district/catchment area</t>
  </si>
  <si>
    <t>Residents in the region</t>
  </si>
  <si>
    <t>Schoolchildren and upper secondary school
students in the school’s catchment area</t>
  </si>
  <si>
    <t>Avain Vuokrakodit Oy</t>
  </si>
  <si>
    <t>Assisted living building Vihti</t>
  </si>
  <si>
    <t>Haapajärven vanhainkotiyhdistys Ry</t>
  </si>
  <si>
    <t>Apartment building Anna Sahlsteninkatu 4, Espoo</t>
  </si>
  <si>
    <t>Apartment building Hietapellontie 11, Helsinki</t>
  </si>
  <si>
    <t>Apartment building Hopeatie 10, Helsinki</t>
  </si>
  <si>
    <t>Apartment building Iskospolku 2, Vantaa</t>
  </si>
  <si>
    <t>Apartment building Katajanokanranta 21, Helsinki</t>
  </si>
  <si>
    <t>Apartment building Kilonportti 1, Espoo</t>
  </si>
  <si>
    <t>Apartment building Kitarakuja 1, Helsinki</t>
  </si>
  <si>
    <t>Apartment building Kitarakuja 3, Helsinki</t>
  </si>
  <si>
    <t>Apartment building Muusantori 5, Helsinki</t>
  </si>
  <si>
    <t>Apartment building Myllymatkantie 7, Helsinki</t>
  </si>
  <si>
    <t>Apartment building Mäkelänrinne 4, Espoo</t>
  </si>
  <si>
    <t>Apartment building Paraistentie 19, Helsinki</t>
  </si>
  <si>
    <t>Apartment building Pasilanraitio 6, Helsinki</t>
  </si>
  <si>
    <t>Apartment building Retkeilijänkatu 11, Helsinki</t>
  </si>
  <si>
    <t>Apartment building Tuuliniitty 1, Espoo</t>
  </si>
  <si>
    <t>Apartment building Työpajankatu 4, Helsinki</t>
  </si>
  <si>
    <t>Apartment building Vehkapolku 10, Vantaa</t>
  </si>
  <si>
    <t>Apartment building Vieraskuja 5, Espoo</t>
  </si>
  <si>
    <t>Apartment building Yläkiventie 7, Helsinki</t>
  </si>
  <si>
    <t>Assisted living building Ruoritien Helmi</t>
  </si>
  <si>
    <t>Jyväskylän Vuokra-asunnot Oy</t>
  </si>
  <si>
    <t>Assisted living building Kauramäen Kylä</t>
  </si>
  <si>
    <t>Kemiläisten vanhusten asuntosäätiö</t>
  </si>
  <si>
    <t>Assisted living building Kiinteistö Oy Kiveliönkoti</t>
  </si>
  <si>
    <t>Kiinteistö Oy Y-Säätiön Palvelutalot</t>
  </si>
  <si>
    <t>The Service Foundation for the Deaf</t>
  </si>
  <si>
    <t>Assisted living building Metsola</t>
  </si>
  <si>
    <t>Lahden Harjulan Setlementtisäätiö</t>
  </si>
  <si>
    <t>Assisted living building Kiinteistö Oy Harjulan Mänty</t>
  </si>
  <si>
    <t>Merijärvi Municipality</t>
  </si>
  <si>
    <t>Assisted living building for the elderly Merijärvi</t>
  </si>
  <si>
    <t>Assisted living building Karigasniemen palvelutalo</t>
  </si>
  <si>
    <t>MVH-Tammi Oy</t>
  </si>
  <si>
    <t>Assisted living building Svenssonintie 19</t>
  </si>
  <si>
    <t>Nursing home Liito-orava</t>
  </si>
  <si>
    <t>City of Nivala</t>
  </si>
  <si>
    <t>Pudasjärven Asumispalvelusäätiö sr</t>
  </si>
  <si>
    <t>Assisted living building Rajamaantie 4-6</t>
  </si>
  <si>
    <t>Assisted living unit for youth and young adults</t>
  </si>
  <si>
    <t>Apartment building, Jousenpuistonkatu 9, Espoo</t>
  </si>
  <si>
    <t>Student housing Kontula</t>
  </si>
  <si>
    <t>Blue Ribbon Foundation</t>
  </si>
  <si>
    <t>Assisted living building Mäkelänkatu 50, Helsinki</t>
  </si>
  <si>
    <t>Assisted living building Alajärven senioritalo</t>
  </si>
  <si>
    <t>Assisted living building Liperin hoivakoti</t>
  </si>
  <si>
    <t>Assisted living building Mäntyrannan palvelutalo</t>
  </si>
  <si>
    <t>The Student Housing Foundation in Vaasa</t>
  </si>
  <si>
    <t>Olympia II renovation</t>
  </si>
  <si>
    <t>VAV Palvelukodit Oy</t>
  </si>
  <si>
    <t>Assisted living building Koisotie 6</t>
  </si>
  <si>
    <t>Assisted living building Versokoti</t>
  </si>
  <si>
    <t>Vöyri Municipality</t>
  </si>
  <si>
    <t>Yrjö ja Hanna Säätiö</t>
  </si>
  <si>
    <t>Assisted living building Toukola</t>
  </si>
  <si>
    <t>Homeless people</t>
  </si>
  <si>
    <t>People with disability</t>
  </si>
  <si>
    <t>Children with disability</t>
  </si>
  <si>
    <t>Sustainable development goals</t>
  </si>
  <si>
    <t>3, 10</t>
  </si>
  <si>
    <t>3, 4</t>
  </si>
  <si>
    <t>3, 10, 11</t>
  </si>
  <si>
    <t>4, 10</t>
  </si>
  <si>
    <t>3, 10 ,11</t>
  </si>
  <si>
    <t>3, 4, 10, 11</t>
  </si>
  <si>
    <t>3, 4, 10</t>
  </si>
  <si>
    <t>9/2035</t>
  </si>
  <si>
    <t>Total</t>
  </si>
  <si>
    <t>Average class size 
(pupils)</t>
  </si>
  <si>
    <t>MuniFin Social Impact Report Spreadsheet 2023</t>
  </si>
  <si>
    <t>Figures based on the outstanding amount of social finance on 31 December 2023</t>
  </si>
  <si>
    <t>Outstanding amount
31 Dec 2023 (EUR)</t>
  </si>
  <si>
    <t xml:space="preserve">show the impact attributable to your invested amount at the end of 2023. The formulas in the below table use the </t>
  </si>
  <si>
    <t>USD</t>
  </si>
  <si>
    <t>XS2675717917</t>
  </si>
  <si>
    <t>9/2027</t>
  </si>
  <si>
    <t>Wellbeing services county of South Ostrobothnia</t>
  </si>
  <si>
    <t>Wellbeing services county of South Savo</t>
  </si>
  <si>
    <t>HUS Helsinki University Hospital</t>
  </si>
  <si>
    <t>City of Joensuu</t>
  </si>
  <si>
    <t>Sportshall, Sirkkala &amp; Library and youth facilities of Rantakylä</t>
  </si>
  <si>
    <t>City of Jyväskylä</t>
  </si>
  <si>
    <t>Culture facilities, City of Jyväskylä</t>
  </si>
  <si>
    <t>Wellbeing services county of Kanta-Häme</t>
  </si>
  <si>
    <t>Wellbeing Services County of Central Finland</t>
  </si>
  <si>
    <t xml:space="preserve">Loppi Municipality </t>
  </si>
  <si>
    <t>Sportshall, Nivala</t>
  </si>
  <si>
    <t>Wellbeing services county of Pirkanmaa</t>
  </si>
  <si>
    <t>Wellbeing services county of North Karelia</t>
  </si>
  <si>
    <t>Wellbeing services county of North Ostrobothnia</t>
  </si>
  <si>
    <t>Wellbeing services county of Päijät-Häme</t>
  </si>
  <si>
    <t>Päijät-Häme Central Hospital RV8</t>
  </si>
  <si>
    <t>Tuusulan Urheilukeskus Oy</t>
  </si>
  <si>
    <t>Community centre, Tuusula</t>
  </si>
  <si>
    <t>Wellbeing services county of Southwest Finland</t>
  </si>
  <si>
    <t>New construction</t>
  </si>
  <si>
    <t>New construction and renovation</t>
  </si>
  <si>
    <t>Equality, Welfare</t>
  </si>
  <si>
    <t>Regional vitality, Welfare</t>
  </si>
  <si>
    <t>Welfare, Regional vitality</t>
  </si>
  <si>
    <t>2021-2024</t>
  </si>
  <si>
    <t>2024-2027</t>
  </si>
  <si>
    <t>Unwithdrawn credit commitment
31 Dec 2023 (EUR)</t>
  </si>
  <si>
    <t>Total committed finance
31 Dec 2023 (EUR)</t>
  </si>
  <si>
    <t>City of Kuusamo</t>
  </si>
  <si>
    <t>Nilonkangas Preschool and Primaryschool</t>
  </si>
  <si>
    <t>4, 10, 11</t>
  </si>
  <si>
    <t>Munifin's estimated share of finance
31 Dec 2023</t>
  </si>
  <si>
    <t>-</t>
  </si>
  <si>
    <t>As Oy Joroisten Mansikkapaikka</t>
  </si>
  <si>
    <t>Assisted living building Joroisten Mansikkapaikka</t>
  </si>
  <si>
    <t>Espoon lähimmäispalveluyhdistys</t>
  </si>
  <si>
    <t>Assited living building Merikartano</t>
  </si>
  <si>
    <t>Assisted living building Kuonalantie</t>
  </si>
  <si>
    <t>Apartment building Alberganesplanadi 2, Espoo</t>
  </si>
  <si>
    <t>Apartment building Hermannin Rantatie 23, Helsinki</t>
  </si>
  <si>
    <t>Apartment building Leppäsuonkatu 9, Helsinki</t>
  </si>
  <si>
    <t>Apartment building Vanha Talvitie 23, Helsinki</t>
  </si>
  <si>
    <t>Apartment building Yläkiventie 4, Helsinki</t>
  </si>
  <si>
    <t>Apartment building Yläkiventie 9, Helsinki</t>
  </si>
  <si>
    <t>Hämeen avainkiinteistöt</t>
  </si>
  <si>
    <t>Assisted living building Salpalkankaan palvelukoti</t>
  </si>
  <si>
    <t>Kehitysvammaisten palvelusäätiö KVPS</t>
  </si>
  <si>
    <t>Assisted living building Kokkolan asumisyksikkö</t>
  </si>
  <si>
    <t>Assisted living building Tapiontupa</t>
  </si>
  <si>
    <t>Kiinteistö Oy Haapajärven Vuokratalot</t>
  </si>
  <si>
    <t>Assited living building Haapajärven senioritalo</t>
  </si>
  <si>
    <t>Assisted living building Parkkila-talo</t>
  </si>
  <si>
    <t>Koskelantalot Oy</t>
  </si>
  <si>
    <t>Assisted living building Akanvirta 1-2 and Pieskantie 9</t>
  </si>
  <si>
    <t>The Foundation for Student Housing in the Kotka Region</t>
  </si>
  <si>
    <t>Apartment building Kajuutta</t>
  </si>
  <si>
    <t>City of Kristiinankaupunki</t>
  </si>
  <si>
    <t>Assisted living building Kristiinakoti</t>
  </si>
  <si>
    <t>Kuusamon Vuokratalot Oy</t>
  </si>
  <si>
    <t>Assisted living building Kitkantie 17</t>
  </si>
  <si>
    <t>Assisted living building Kauppakatu 25</t>
  </si>
  <si>
    <t>MVH-Palveluasunnot Oy</t>
  </si>
  <si>
    <t>Assisted living building Pappilantie</t>
  </si>
  <si>
    <t>Assisted living building Einontien palvelukoti</t>
  </si>
  <si>
    <t>Assisted living building Leväsen palvelukeskus</t>
  </si>
  <si>
    <t>Polvijärvi Municipality</t>
  </si>
  <si>
    <t>Assisted living building Polvijärven asumispalveluyksikö</t>
  </si>
  <si>
    <t>Wellbeing services county of Satakunta</t>
  </si>
  <si>
    <t>Savonlinnan Vuokratalot Oy</t>
  </si>
  <si>
    <t>Assisted living building Senioritalo Kipparintorni</t>
  </si>
  <si>
    <t>Siikajoki Municipality</t>
  </si>
  <si>
    <t>Assisted living building Siikajoen palvelukoti</t>
  </si>
  <si>
    <t>City of Somero</t>
  </si>
  <si>
    <t>Assisted living building Uusi Tervaskanto</t>
  </si>
  <si>
    <t>Sotkamo Municipality</t>
  </si>
  <si>
    <t>Assited living building Iltakoti 1</t>
  </si>
  <si>
    <t>Asssisted living building Kemin hoivakoti</t>
  </si>
  <si>
    <t>Assisted living building Keminmaan kehitysvammaisten palvelutalo</t>
  </si>
  <si>
    <t>Assisted living building Lopin hoivakoti</t>
  </si>
  <si>
    <t>Assisted living building Outokummun hoivakoti</t>
  </si>
  <si>
    <t>Assisted living building Savitaipaleen hoivakoti</t>
  </si>
  <si>
    <t>Valkeakosken Asunnot Oy</t>
  </si>
  <si>
    <t>Assisted living building Niementien senioritalo</t>
  </si>
  <si>
    <t>Tallmo health center</t>
  </si>
  <si>
    <t>Assisted living building Nummelan Nestori</t>
  </si>
  <si>
    <t>Procurement of complete property</t>
  </si>
  <si>
    <t>Ara resident selection criteria</t>
  </si>
  <si>
    <t>People with mild developmental disabilities</t>
  </si>
  <si>
    <t>Young people in need of special support</t>
  </si>
  <si>
    <t>Deaf, deafblind and sign language users</t>
  </si>
  <si>
    <t>Equality, Communality, Safety</t>
  </si>
  <si>
    <t>Equality, Communality,  Regional vitality</t>
  </si>
  <si>
    <t>Communality, Safety, Welfare</t>
  </si>
  <si>
    <t>Equality, Communality, Regional vitality</t>
  </si>
  <si>
    <t>3, 10,11</t>
  </si>
  <si>
    <t>3,  10 ,11</t>
  </si>
  <si>
    <t>2022-2024</t>
  </si>
  <si>
    <t>2021-2023</t>
  </si>
  <si>
    <t>Sportshall, Loppi *</t>
  </si>
  <si>
    <t>Day-care center and Health care center, Lumijoki *</t>
  </si>
  <si>
    <t>*Data on the number of visitors will be available about one year after the project’s completion.</t>
  </si>
  <si>
    <t>Information presented in this spreasheet is based on and should be read in conjuction with MuniFin's Social Impact Report 2023 (the "Impact Report"). In the event any discrepancy or inconsistency between this spreasheet and the Impact Report, the information in the Impact Report shall prevail. All information expressed in this document are at the time of writing and may change without notice. MuniFin holds no obligation to update, modify or amend this publication. To the extent the material herein pertains to parties other than MuniFin, such information is based on material made available to MuniFin by third parties and MuniFin does not make any representations or warranties as to accuracy or completeness of such information. The material is informative in nature, and should not be interpreted as a recommendation to take, or not to take, any particular investment action. The formulas included in this spreadsheet have been prepared with the sole purpose of aiding the understanding of the information in the Impact Report. MuniFin does not make any representations or warranties as to accuracy of any outputs of any of the formulas contained herein and is not responsible for any conclusions drawn from such outputs. The material may not be copied, in part or in whole, without written permission from MuniFin. This document or copies of it must not be distributed in the United States or to recipients who are citizens of the United States against restrictions stated in the United States legislation. Laws and regulations of other jurisdictions may also restrict the distribution of this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</si>
</sst>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000"/>
    <numFmt numFmtId="166" formatCode="0.0\ %"/>
    <numFmt numFmtId="167" formatCode="#,##0\ &quot;€&quot;"/>
    <numFmt numFmtId="168" formatCode="#,##0.00\ &quot;€&quot;"/>
  </numFmts>
  <fonts count="13" x14ac:knownFonts="1">
    <font>
      <sz val="11"/>
      <color theme="1"/>
      <name val="Arial"/>
      <family val="2"/>
      <scheme val="minor"/>
    </font>
    <font>
      <sz val="11"/>
      <color theme="1"/>
      <name val="Arial"/>
      <family val="2"/>
      <scheme val="minor"/>
    </font>
    <font>
      <b/>
      <sz val="11"/>
      <color theme="0"/>
      <name val="Arial"/>
      <family val="2"/>
      <scheme val="minor"/>
    </font>
    <font>
      <b/>
      <sz val="11"/>
      <color theme="1"/>
      <name val="Arial"/>
      <family val="2"/>
      <scheme val="minor"/>
    </font>
    <font>
      <sz val="11"/>
      <color theme="0"/>
      <name val="Arial"/>
      <family val="2"/>
      <scheme val="minor"/>
    </font>
    <font>
      <i/>
      <sz val="11"/>
      <color theme="1"/>
      <name val="Arial"/>
      <family val="2"/>
      <scheme val="minor"/>
    </font>
    <font>
      <sz val="10"/>
      <name val="Arial"/>
      <family val="2"/>
    </font>
    <font>
      <i/>
      <sz val="10"/>
      <name val="Arial"/>
      <family val="2"/>
    </font>
    <font>
      <sz val="11"/>
      <name val="Arial"/>
      <family val="2"/>
      <scheme val="minor"/>
    </font>
    <font>
      <b/>
      <sz val="18"/>
      <color theme="7"/>
      <name val="Arial"/>
      <family val="2"/>
      <scheme val="minor"/>
    </font>
    <font>
      <b/>
      <sz val="10"/>
      <color theme="0"/>
      <name val="Arial"/>
      <family val="2"/>
      <scheme val="minor"/>
    </font>
    <font>
      <b/>
      <sz val="11"/>
      <name val="Arial"/>
      <family val="2"/>
      <scheme val="minor"/>
    </font>
    <font>
      <i/>
      <sz val="11"/>
      <name val="Arial"/>
      <family val="2"/>
      <scheme val="minor"/>
    </font>
  </fonts>
  <fills count="6">
    <fill>
      <patternFill patternType="none"/>
    </fill>
    <fill>
      <patternFill patternType="gray125"/>
    </fill>
    <fill>
      <patternFill patternType="solid">
        <fgColor theme="7"/>
      </patternFill>
    </fill>
    <fill>
      <patternFill patternType="solid">
        <fgColor theme="7"/>
        <bgColor theme="7"/>
      </patternFill>
    </fill>
    <fill>
      <patternFill patternType="solid">
        <fgColor theme="7" tint="0.79998168889431442"/>
        <bgColor theme="7" tint="0.79998168889431442"/>
      </patternFill>
    </fill>
    <fill>
      <patternFill patternType="solid">
        <fgColor theme="0" tint="-4.9989318521683403E-2"/>
        <bgColor indexed="64"/>
      </patternFill>
    </fill>
  </fills>
  <borders count="4">
    <border>
      <left/>
      <right/>
      <top/>
      <bottom/>
      <diagonal/>
    </border>
    <border>
      <left/>
      <right/>
      <top style="thin">
        <color theme="7" tint="0.39997558519241921"/>
      </top>
      <bottom style="thin">
        <color theme="7" tint="0.39997558519241921"/>
      </bottom>
      <diagonal/>
    </border>
    <border>
      <left style="thin">
        <color theme="7" tint="0.39997558519241921"/>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4" fillId="2" borderId="0" applyNumberFormat="0" applyBorder="0" applyAlignment="0" applyProtection="0"/>
  </cellStyleXfs>
  <cellXfs count="53">
    <xf numFmtId="0" fontId="0" fillId="0" borderId="0" xfId="0"/>
    <xf numFmtId="0" fontId="3" fillId="0" borderId="0" xfId="0" applyFont="1"/>
    <xf numFmtId="0" fontId="5" fillId="0" borderId="0" xfId="0" applyFont="1"/>
    <xf numFmtId="164" fontId="0" fillId="0" borderId="0" xfId="0" applyNumberFormat="1"/>
    <xf numFmtId="164" fontId="0" fillId="0" borderId="0" xfId="1" applyNumberFormat="1" applyFont="1"/>
    <xf numFmtId="0" fontId="0" fillId="0" borderId="0" xfId="0" applyAlignment="1">
      <alignment wrapText="1"/>
    </xf>
    <xf numFmtId="9" fontId="0" fillId="0" borderId="0" xfId="2" applyFont="1"/>
    <xf numFmtId="0" fontId="7" fillId="0" borderId="0" xfId="0" applyFont="1" applyAlignment="1">
      <alignment vertical="center"/>
    </xf>
    <xf numFmtId="0" fontId="8" fillId="0" borderId="0" xfId="0" applyFont="1"/>
    <xf numFmtId="0" fontId="2" fillId="2" borderId="0" xfId="4" applyFont="1" applyAlignment="1">
      <alignment wrapText="1"/>
    </xf>
    <xf numFmtId="164" fontId="2" fillId="2" borderId="0" xfId="4" applyNumberFormat="1" applyFont="1" applyAlignment="1">
      <alignment wrapText="1"/>
    </xf>
    <xf numFmtId="43" fontId="0" fillId="0" borderId="0" xfId="1" applyFont="1"/>
    <xf numFmtId="0" fontId="0" fillId="0" borderId="0" xfId="1" applyNumberFormat="1" applyFont="1"/>
    <xf numFmtId="9" fontId="0" fillId="0" borderId="0" xfId="0" applyNumberFormat="1"/>
    <xf numFmtId="0" fontId="9" fillId="0" borderId="0" xfId="0" applyFont="1"/>
    <xf numFmtId="0" fontId="2" fillId="3" borderId="1" xfId="0" applyFont="1" applyFill="1" applyBorder="1" applyAlignment="1">
      <alignment vertical="center" wrapText="1"/>
    </xf>
    <xf numFmtId="43" fontId="9" fillId="0" borderId="0" xfId="1" applyFont="1" applyAlignment="1"/>
    <xf numFmtId="9" fontId="9" fillId="0" borderId="0" xfId="2" applyFont="1" applyAlignment="1"/>
    <xf numFmtId="0" fontId="0" fillId="0" borderId="0" xfId="0" applyAlignment="1">
      <alignment vertical="center" wrapText="1"/>
    </xf>
    <xf numFmtId="0" fontId="3" fillId="0" borderId="0" xfId="0" applyFont="1" applyAlignment="1">
      <alignment vertical="center" wrapText="1"/>
    </xf>
    <xf numFmtId="0" fontId="2" fillId="3" borderId="2" xfId="0" applyFont="1" applyFill="1" applyBorder="1" applyAlignment="1">
      <alignment vertical="center" wrapText="1"/>
    </xf>
    <xf numFmtId="0" fontId="0" fillId="0" borderId="2" xfId="0" applyBorder="1"/>
    <xf numFmtId="165" fontId="0" fillId="0" borderId="0" xfId="2" applyNumberFormat="1" applyFont="1"/>
    <xf numFmtId="164" fontId="2" fillId="2" borderId="0" xfId="4" applyNumberFormat="1" applyFont="1" applyAlignment="1">
      <alignment horizontal="center" wrapText="1"/>
    </xf>
    <xf numFmtId="164" fontId="0" fillId="4" borderId="3" xfId="1" applyNumberFormat="1" applyFont="1" applyFill="1" applyBorder="1" applyAlignment="1" applyProtection="1">
      <alignment horizontal="center"/>
      <protection locked="0"/>
    </xf>
    <xf numFmtId="1" fontId="0" fillId="0" borderId="0" xfId="0" applyNumberFormat="1"/>
    <xf numFmtId="0" fontId="10" fillId="3" borderId="1" xfId="0" applyFont="1" applyFill="1" applyBorder="1" applyAlignment="1">
      <alignment vertical="center" wrapText="1"/>
    </xf>
    <xf numFmtId="0" fontId="11" fillId="0" borderId="0" xfId="0" applyFont="1"/>
    <xf numFmtId="0" fontId="12" fillId="0" borderId="0" xfId="0" applyFont="1"/>
    <xf numFmtId="0" fontId="4" fillId="0" borderId="0" xfId="0" applyFont="1" applyAlignment="1">
      <alignment vertical="center" wrapText="1"/>
    </xf>
    <xf numFmtId="0" fontId="0" fillId="0" borderId="0" xfId="0" applyAlignment="1">
      <alignment horizontal="right"/>
    </xf>
    <xf numFmtId="0" fontId="2" fillId="3" borderId="2" xfId="0" applyFont="1" applyFill="1" applyBorder="1" applyAlignment="1">
      <alignment horizontal="center" vertical="center" wrapText="1"/>
    </xf>
    <xf numFmtId="0" fontId="0" fillId="0" borderId="2" xfId="0" applyBorder="1" applyAlignment="1">
      <alignment horizontal="center"/>
    </xf>
    <xf numFmtId="49" fontId="0" fillId="0" borderId="2" xfId="0" applyNumberFormat="1" applyBorder="1" applyAlignment="1">
      <alignment horizontal="center"/>
    </xf>
    <xf numFmtId="166" fontId="0" fillId="0" borderId="2" xfId="2" applyNumberFormat="1" applyFont="1" applyBorder="1" applyAlignment="1" applyProtection="1">
      <alignment horizontal="center"/>
    </xf>
    <xf numFmtId="167" fontId="0" fillId="0" borderId="0" xfId="0" applyNumberFormat="1"/>
    <xf numFmtId="164" fontId="0" fillId="5" borderId="0" xfId="1" applyNumberFormat="1" applyFont="1" applyFill="1"/>
    <xf numFmtId="164" fontId="0" fillId="5" borderId="0" xfId="1" applyNumberFormat="1" applyFont="1" applyFill="1" applyAlignment="1">
      <alignment horizontal="center"/>
    </xf>
    <xf numFmtId="0" fontId="0" fillId="0" borderId="0" xfId="0" applyNumberFormat="1"/>
    <xf numFmtId="167" fontId="0" fillId="0" borderId="0" xfId="1" applyNumberFormat="1" applyFont="1"/>
    <xf numFmtId="0" fontId="0" fillId="0" borderId="0" xfId="0" applyAlignment="1">
      <alignment horizontal="left"/>
    </xf>
    <xf numFmtId="0" fontId="0" fillId="0" borderId="0" xfId="0" applyFill="1" applyAlignment="1">
      <alignment horizontal="left"/>
    </xf>
    <xf numFmtId="0" fontId="0" fillId="0" borderId="0" xfId="0" applyFill="1"/>
    <xf numFmtId="167" fontId="0" fillId="0" borderId="0" xfId="0" applyNumberFormat="1" applyFill="1"/>
    <xf numFmtId="167" fontId="0" fillId="0" borderId="0" xfId="1" applyNumberFormat="1" applyFont="1" applyFill="1"/>
    <xf numFmtId="168" fontId="0" fillId="0" borderId="0" xfId="0" applyNumberFormat="1"/>
    <xf numFmtId="164" fontId="0" fillId="0" borderId="0" xfId="0" applyNumberFormat="1" applyAlignment="1">
      <alignment horizontal="right"/>
    </xf>
    <xf numFmtId="0" fontId="0" fillId="0" borderId="0" xfId="0" applyFont="1" applyAlignment="1">
      <alignment horizontal="left"/>
    </xf>
    <xf numFmtId="0" fontId="8" fillId="0" borderId="0" xfId="0" applyFont="1" applyAlignment="1">
      <alignment horizontal="left" wrapText="1"/>
    </xf>
    <xf numFmtId="166" fontId="0" fillId="0" borderId="2" xfId="2" applyNumberFormat="1" applyFont="1" applyFill="1" applyBorder="1" applyAlignment="1" applyProtection="1">
      <alignment horizontal="center"/>
    </xf>
    <xf numFmtId="0" fontId="7" fillId="0" borderId="0" xfId="0" applyFont="1" applyAlignment="1">
      <alignment horizontal="left" vertical="center" wrapText="1"/>
    </xf>
    <xf numFmtId="164" fontId="0" fillId="0" borderId="2" xfId="1" applyNumberFormat="1" applyFont="1" applyBorder="1" applyAlignment="1">
      <alignment horizontal="center"/>
    </xf>
    <xf numFmtId="0" fontId="0" fillId="0" borderId="0" xfId="0" applyNumberFormat="1" applyAlignment="1">
      <alignment horizontal="left"/>
    </xf>
  </cellXfs>
  <cellStyles count="5">
    <cellStyle name="Accent4" xfId="4" builtinId="41"/>
    <cellStyle name="Comma" xfId="1" builtinId="3"/>
    <cellStyle name="Normal" xfId="0" builtinId="0"/>
    <cellStyle name="Normal 2" xfId="3" xr:uid="{00000000-0005-0000-0000-000004000000}"/>
    <cellStyle name="Percent" xfId="2" builtinId="5"/>
  </cellStyles>
  <dxfs count="86">
    <dxf>
      <numFmt numFmtId="164" formatCode="_-* #,##0_-;\-* #,##0_-;_-* &quot;-&quot;??_-;_-@_-"/>
    </dxf>
    <dxf>
      <numFmt numFmtId="164" formatCode="_-* #,##0_-;\-* #,##0_-;_-* &quot;-&quot;??_-;_-@_-"/>
    </dxf>
    <dxf>
      <numFmt numFmtId="167" formatCode="#,##0\ &quot;€&quot;"/>
    </dxf>
    <dxf>
      <numFmt numFmtId="167" formatCode="#,##0\ &quot;€&quot;"/>
    </dxf>
    <dxf>
      <numFmt numFmtId="167" formatCode="#,##0\ &quot;€&quot;"/>
    </dxf>
    <dxf>
      <alignment horizontal="right" vertical="bottom" textRotation="0" wrapText="0" indent="0" justifyLastLine="0" shrinkToFit="0" readingOrder="0"/>
    </dxf>
    <dxf>
      <numFmt numFmtId="0" formatCode="General"/>
      <alignment horizontal="left" vertical="bottom" textRotation="0" wrapText="0" indent="0" justifyLastLine="0" shrinkToFit="0" readingOrder="0"/>
    </dxf>
    <dxf>
      <numFmt numFmtId="1" formatCode="0"/>
    </dxf>
    <dxf>
      <numFmt numFmtId="164" formatCode="_-* #,##0_-;\-* #,##0_-;_-* &quot;-&quot;??_-;_-@_-"/>
      <alignment horizontal="left" vertical="bottom" textRotation="0" wrapText="0" indent="0" justifyLastLine="0" shrinkToFit="0" readingOrder="0"/>
    </dxf>
    <dxf>
      <numFmt numFmtId="164" formatCode="_-* #,##0_-;\-* #,##0_-;_-* &quot;-&quot;??_-;_-@_-"/>
    </dxf>
    <dxf>
      <numFmt numFmtId="164" formatCode="_-* #,##0_-;\-* #,##0_-;_-* &quot;-&quot;??_-;_-@_-"/>
    </dxf>
    <dxf>
      <numFmt numFmtId="164" formatCode="_-* #,##0_-;\-* #,##0_-;_-* &quot;-&quot;??_-;_-@_-"/>
    </dxf>
    <dxf>
      <numFmt numFmtId="167" formatCode="#,##0\ &quot;€&quot;"/>
    </dxf>
    <dxf>
      <numFmt numFmtId="167" formatCode="#,##0\ &quot;€&quot;"/>
    </dxf>
    <dxf>
      <numFmt numFmtId="167" formatCode="#,##0\ &quot;€&quot;"/>
    </dxf>
    <dxf>
      <numFmt numFmtId="164" formatCode="_-* #,##0_-;\-* #,##0_-;_-* &quot;-&quot;??_-;_-@_-"/>
      <alignment horizontal="right" vertical="bottom" textRotation="0" wrapText="0" indent="0" justifyLastLine="0" shrinkToFit="0" readingOrder="0"/>
    </dxf>
    <dxf>
      <numFmt numFmtId="164" formatCode="_-* #,##0_-;\-* #,##0_-;_-* &quot;-&quot;??_-;_-@_-"/>
    </dxf>
    <dxf>
      <numFmt numFmtId="164" formatCode="_-* #,##0_-;\-* #,##0_-;_-* &quot;-&quot;??_-;_-@_-"/>
    </dxf>
    <dxf>
      <numFmt numFmtId="1" formatCode="0"/>
    </dxf>
    <dxf>
      <numFmt numFmtId="13" formatCode="0\ %"/>
    </dxf>
    <dxf>
      <numFmt numFmtId="167" formatCode="#,##0\ &quot;€&quot;"/>
    </dxf>
    <dxf>
      <numFmt numFmtId="168" formatCode="#,##0.00\ &quot;€&quot;"/>
    </dxf>
    <dxf>
      <numFmt numFmtId="167" formatCode="#,##0\ &quot;€&quot;"/>
    </dxf>
    <dxf>
      <numFmt numFmtId="168" formatCode="#,##0.00\ &quot;€&quot;"/>
    </dxf>
    <dxf>
      <numFmt numFmtId="167" formatCode="#,##0\ &quot;€&quot;"/>
    </dxf>
    <dxf>
      <numFmt numFmtId="168" formatCode="#,##0.00\ &quot;€&quot;"/>
    </dxf>
    <dxf>
      <numFmt numFmtId="164" formatCode="_-* #,##0_-;\-* #,##0_-;_-* &quot;-&quot;??_-;_-@_-"/>
      <alignment horizontal="left" vertical="bottom" textRotation="0" wrapText="0" indent="0" justifyLastLine="0" shrinkToFit="0" readingOrder="0"/>
    </dxf>
    <dxf>
      <numFmt numFmtId="1" formatCode="0"/>
      <alignment horizontal="left" vertical="bottom" textRotation="0" wrapText="0" indent="0" justifyLastLine="0" shrinkToFit="0" readingOrder="0"/>
    </dxf>
    <dxf>
      <numFmt numFmtId="0" formatCode="General"/>
    </dxf>
    <dxf>
      <numFmt numFmtId="0" formatCode="General"/>
    </dxf>
    <dxf>
      <numFmt numFmtId="0" formatCode="General"/>
    </dxf>
    <dxf>
      <alignment horizontal="left" vertical="bottom" textRotation="0" wrapText="0" indent="0" justifyLastLine="0" shrinkToFit="0" readingOrder="0"/>
    </dxf>
    <dxf>
      <alignment horizontal="left" vertical="bottom" textRotation="0" wrapText="0" indent="0" justifyLastLine="0" shrinkToFit="0" readingOrder="0"/>
    </dxf>
    <dxf>
      <border outline="0">
        <bottom style="thin">
          <color theme="7" tint="0.39997558519241921"/>
        </bottom>
      </border>
    </dxf>
    <dxf>
      <font>
        <b/>
        <i val="0"/>
        <strike val="0"/>
        <condense val="0"/>
        <extend val="0"/>
        <outline val="0"/>
        <shadow val="0"/>
        <u val="none"/>
        <vertAlign val="baseline"/>
        <sz val="11"/>
        <color theme="0"/>
        <name val="Arial"/>
        <scheme val="minor"/>
      </font>
      <fill>
        <patternFill patternType="solid">
          <fgColor theme="7"/>
          <bgColor theme="7"/>
        </patternFill>
      </fill>
      <alignment horizontal="general" vertical="center" textRotation="0" wrapText="1" indent="0" justifyLastLine="0" shrinkToFit="0" readingOrder="0"/>
    </dxf>
    <dxf>
      <numFmt numFmtId="1" formatCode="0"/>
    </dxf>
    <dxf>
      <numFmt numFmtId="1" formatCode="0"/>
    </dxf>
    <dxf>
      <numFmt numFmtId="1" formatCode="0"/>
    </dxf>
    <dxf>
      <numFmt numFmtId="13" formatCode="0\ %"/>
    </dxf>
    <dxf>
      <numFmt numFmtId="168" formatCode="#,##0.00\ &quot;€&quot;"/>
    </dxf>
    <dxf>
      <numFmt numFmtId="168" formatCode="#,##0.00\ &quot;€&quot;"/>
    </dxf>
    <dxf>
      <numFmt numFmtId="168" formatCode="#,##0.00\ &quot;€&quot;"/>
    </dxf>
    <dxf>
      <numFmt numFmtId="0" formatCode="General"/>
      <alignment horizontal="left" vertical="bottom" textRotation="0" wrapText="0" indent="0" justifyLastLine="0" shrinkToFit="0" readingOrder="0"/>
    </dxf>
    <dxf>
      <numFmt numFmtId="1" formatCode="0"/>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border outline="0">
        <bottom style="thin">
          <color theme="7" tint="0.39997558519241921"/>
        </bottom>
      </border>
    </dxf>
    <dxf>
      <font>
        <b/>
        <i val="0"/>
        <strike val="0"/>
        <condense val="0"/>
        <extend val="0"/>
        <outline val="0"/>
        <shadow val="0"/>
        <u val="none"/>
        <vertAlign val="baseline"/>
        <sz val="11"/>
        <color theme="0"/>
        <name val="Arial"/>
        <scheme val="minor"/>
      </font>
      <fill>
        <patternFill patternType="solid">
          <fgColor theme="7"/>
          <bgColor theme="7"/>
        </patternFill>
      </fill>
      <alignment horizontal="general" vertical="center" textRotation="0" wrapText="1" indent="0" justifyLastLine="0" shrinkToFit="0" readingOrder="0"/>
    </dxf>
    <dxf>
      <numFmt numFmtId="164" formatCode="_-* #,##0_-;\-* #,##0_-;_-* &quot;-&quot;??_-;_-@_-"/>
    </dxf>
    <dxf>
      <numFmt numFmtId="164" formatCode="_-* #,##0_-;\-* #,##0_-;_-* &quot;-&quot;??_-;_-@_-"/>
    </dxf>
    <dxf>
      <numFmt numFmtId="13" formatCode="0\ %"/>
    </dxf>
    <dxf>
      <numFmt numFmtId="168" formatCode="#,##0.00\ &quot;€&quot;"/>
    </dxf>
    <dxf>
      <numFmt numFmtId="168" formatCode="#,##0.00\ &quot;€&quot;"/>
    </dxf>
    <dxf>
      <numFmt numFmtId="167" formatCode="#,##0\ &quot;€&quot;"/>
    </dxf>
    <dxf>
      <numFmt numFmtId="0" formatCode="General"/>
      <alignment horizontal="right" vertical="bottom" textRotation="0" wrapText="0" indent="0" justifyLastLine="0" shrinkToFit="0" readingOrder="0"/>
    </dxf>
    <dxf>
      <numFmt numFmtId="0" formatCode="General"/>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alignment horizontal="center" vertical="bottom" textRotation="0"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numFmt numFmtId="164" formatCode="_-* #,##0_-;\-* #,##0_-;_-* &quot;-&quot;??_-;_-@_-"/>
    </dxf>
    <dxf>
      <font>
        <b/>
        <i val="0"/>
        <strike val="0"/>
        <condense val="0"/>
        <extend val="0"/>
        <outline val="0"/>
        <shadow val="0"/>
        <u val="none"/>
        <vertAlign val="baseline"/>
        <sz val="11"/>
        <color theme="1"/>
        <name val="Arial"/>
        <scheme val="minor"/>
      </font>
      <numFmt numFmtId="164" formatCode="_-* #,##0_-;\-* #,##0_-;_-* &quot;-&quot;??_-;_-@_-"/>
    </dxf>
    <dxf>
      <font>
        <b val="0"/>
        <i val="0"/>
        <strike val="0"/>
        <condense val="0"/>
        <extend val="0"/>
        <outline val="0"/>
        <shadow val="0"/>
        <u val="none"/>
        <vertAlign val="baseline"/>
        <sz val="11"/>
        <color theme="1"/>
        <name val="Arial"/>
        <scheme val="minor"/>
      </font>
    </dxf>
    <dxf>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19050</xdr:rowOff>
    </xdr:from>
    <xdr:to>
      <xdr:col>1</xdr:col>
      <xdr:colOff>2530305</xdr:colOff>
      <xdr:row>4</xdr:row>
      <xdr:rowOff>19050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200025"/>
          <a:ext cx="2523955" cy="5429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2:K16" totalsRowShown="0" headerRowDxfId="85" dataDxfId="84" dataCellStyle="Comma">
  <tableColumns count="10">
    <tableColumn id="1" xr3:uid="{00000000-0010-0000-0000-000001000000}" name="Project category"/>
    <tableColumn id="9" xr3:uid="{00000000-0010-0000-0000-000009000000}" name="Number of projects" dataDxfId="83" dataCellStyle="Comma"/>
    <tableColumn id="10" xr3:uid="{00000000-0010-0000-0000-00000A000000}" name="Outstanding amount_x000a_31 Dec 2023 (EUR)" dataDxfId="82" dataCellStyle="Comma"/>
    <tableColumn id="2" xr3:uid="{00000000-0010-0000-0000-000002000000}" name="Number of user and patient visits" dataDxfId="81" dataCellStyle="Comma"/>
    <tableColumn id="3" xr3:uid="{00000000-0010-0000-0000-000003000000}" name="Number of welfare service users reached" dataDxfId="80" dataCellStyle="Comma"/>
    <tableColumn id="4" xr3:uid="{00000000-0010-0000-0000-000004000000}" name="Number of residents" dataDxfId="79" dataCellStyle="Comma"/>
    <tableColumn id="5" xr3:uid="{00000000-0010-0000-0000-000005000000}" name="Number of apartments" dataDxfId="78" dataCellStyle="Comma"/>
    <tableColumn id="6" xr3:uid="{00000000-0010-0000-0000-000006000000}" name="Number of apartments for the most vulnerable population" dataDxfId="77" dataCellStyle="Comma"/>
    <tableColumn id="7" xr3:uid="{00000000-0010-0000-0000-000007000000}" name="Number of students, pupils and children" dataDxfId="76" dataCellStyle="Comma"/>
    <tableColumn id="8" xr3:uid="{00000000-0010-0000-0000-000008000000}" name="Average class size (pupils)" dataDxfId="75" dataCellStyle="Comma"/>
  </tableColumns>
  <tableStyleInfo name="TableStyleLight1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DA1B2A0-437F-463D-B134-A0F263469658}" name="Table13" displayName="Table13" ref="B29:K33" totalsRowShown="0" headerRowDxfId="74" dataDxfId="73" dataCellStyle="Comma">
  <tableColumns count="10">
    <tableColumn id="1" xr3:uid="{DF290102-99AA-43A7-9675-AE13C35C24F7}" name="Project category"/>
    <tableColumn id="9" xr3:uid="{AF17D030-9FE4-413F-81EF-E51C25A1C215}" name="Number of projects" dataDxfId="72" dataCellStyle="Comma"/>
    <tableColumn id="10" xr3:uid="{CC73BF11-328B-40F8-98AC-7941C2A0CBDE}" name="Outstanding amount_x000a_31 Dec 2023 (EUR)" dataDxfId="71" dataCellStyle="Comma"/>
    <tableColumn id="2" xr3:uid="{9AD93344-C605-438D-93BA-C32F076BB544}" name="Number of user and patient visits" dataDxfId="70" dataCellStyle="Comma"/>
    <tableColumn id="3" xr3:uid="{5438A2FD-626F-4F2F-AEE6-BF2BC39BBC65}" name="Number of welfare service users reached" dataDxfId="69" dataCellStyle="Comma"/>
    <tableColumn id="4" xr3:uid="{1299B760-DC1F-498D-AE92-22831070896A}" name="Number of residents" dataDxfId="68" dataCellStyle="Comma"/>
    <tableColumn id="5" xr3:uid="{64D4CA33-140F-473A-800E-D7D115621324}" name="Number of apartments" dataDxfId="67" dataCellStyle="Comma"/>
    <tableColumn id="6" xr3:uid="{6AD2C84C-0F7C-4099-B505-08D76F3F30CF}" name="Number of apartments for the most vulnerable population" dataDxfId="66" dataCellStyle="Comma"/>
    <tableColumn id="7" xr3:uid="{5A64F57A-A7B7-483D-9544-C9088F13AFEA}" name="Number of students, pupils and children" dataDxfId="65" dataCellStyle="Comma"/>
    <tableColumn id="8" xr3:uid="{35831682-A062-4987-ACB3-7DC831416E2A}" name="Average class size (pupils)" dataDxfId="64" dataCellStyle="Comma"/>
  </tableColumns>
  <tableStyleInfo name="TableStyleLight1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3:O25" totalsRowCount="1" headerRowDxfId="63">
  <tableColumns count="14">
    <tableColumn id="1" xr3:uid="{00000000-0010-0000-0100-000001000000}" name="Customer" totalsRowLabel="Total" dataDxfId="62"/>
    <tableColumn id="2" xr3:uid="{00000000-0010-0000-0100-000002000000}" name="Project" dataDxfId="61"/>
    <tableColumn id="13" xr3:uid="{4B99A669-EBAC-4CDC-A766-D5E7E31119A0}" name="Project type" dataDxfId="60"/>
    <tableColumn id="14" xr3:uid="{B0318732-7B77-4D4F-ABD1-A3014C4B6E51}" name="Target group" dataDxfId="59"/>
    <tableColumn id="4" xr3:uid="{00000000-0010-0000-0100-000004000000}" name="Social goals" dataDxfId="8" dataCellStyle="Comma"/>
    <tableColumn id="16" xr3:uid="{45D9F95E-7F3A-4706-B24D-B30D4D039977}" name="Sustainable development goals" dataDxfId="6"/>
    <tableColumn id="5" xr3:uid="{00000000-0010-0000-0100-000005000000}" name="Year of approval" dataDxfId="7" dataCellStyle="Comma"/>
    <tableColumn id="6" xr3:uid="{00000000-0010-0000-0100-000006000000}" name="Estimated completion year" dataDxfId="58" totalsRowDxfId="5" dataCellStyle="Comma"/>
    <tableColumn id="7" xr3:uid="{00000000-0010-0000-0100-000007000000}" name="Outstanding amount_x000a_31 Dec 2023 (EUR)" totalsRowFunction="custom" dataDxfId="57" totalsRowDxfId="4" dataCellStyle="Comma">
      <totalsRowFormula>SUM(Table3[Outstanding amount
31 Dec 2023 (EUR)])</totalsRowFormula>
    </tableColumn>
    <tableColumn id="8" xr3:uid="{00000000-0010-0000-0100-000008000000}" name="Unwithdrawn credit commitment_x000a_31 Dec 2023 (EUR)" totalsRowFunction="custom" dataDxfId="56" totalsRowDxfId="3" dataCellStyle="Comma">
      <totalsRowFormula>SUM(Table3[Unwithdrawn credit commitment
31 Dec 2023 (EUR)])</totalsRowFormula>
    </tableColumn>
    <tableColumn id="9" xr3:uid="{00000000-0010-0000-0100-000009000000}" name="Total committed finance_x000a_31 Dec 2023 (EUR)" totalsRowFunction="custom" dataDxfId="55" totalsRowDxfId="2" dataCellStyle="Comma">
      <totalsRowFormula>SUM(Table3[Total committed finance
31 Dec 2023 (EUR)])</totalsRowFormula>
    </tableColumn>
    <tableColumn id="10" xr3:uid="{00000000-0010-0000-0100-00000A000000}" name="Munifin's estimated share of finance_x000a_31 Dec 2023" dataDxfId="54" dataCellStyle="Percent"/>
    <tableColumn id="11" xr3:uid="{00000000-0010-0000-0100-00000B000000}" name="Number of visitors and patient visits " totalsRowFunction="custom" dataDxfId="53" totalsRowDxfId="1" dataCellStyle="Comma">
      <totalsRowFormula>SUM(Table3[[Number of visitors and patient visits ]])</totalsRowFormula>
    </tableColumn>
    <tableColumn id="12" xr3:uid="{00000000-0010-0000-0100-00000C000000}" name="Number of welfare service users reached" totalsRowFunction="custom" dataDxfId="52" totalsRowDxfId="0" dataCellStyle="Comma">
      <totalsRowFormula>SUM(Table3[Number of welfare service users reached])</totalsRowFormula>
    </tableColumn>
  </tableColumns>
  <tableStyleInfo name="TableStyleLight1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B3:P102" totalsRowCount="1" headerRowDxfId="51" headerRowBorderDxfId="50">
  <tableColumns count="15">
    <tableColumn id="1" xr3:uid="{00000000-0010-0000-0200-000001000000}" name="Customer" totalsRowLabel="Total" dataDxfId="49"/>
    <tableColumn id="2" xr3:uid="{00000000-0010-0000-0200-000002000000}" name="Project" dataDxfId="48"/>
    <tableColumn id="17" xr3:uid="{106DA3B8-F04D-4640-9543-4EC78AC76826}" name="Project type" dataDxfId="47"/>
    <tableColumn id="3" xr3:uid="{00000000-0010-0000-0200-000003000000}" name="Target group" dataDxfId="46"/>
    <tableColumn id="13" xr3:uid="{B9EBDD37-BF8C-4B8B-A855-541AA2444AE0}" name="Social goals" dataDxfId="45"/>
    <tableColumn id="18" xr3:uid="{47555A75-A3AC-4AC2-BBEA-89D73448B420}" name="Sustainable development goals" dataDxfId="44"/>
    <tableColumn id="5" xr3:uid="{00000000-0010-0000-0200-000005000000}" name="Year of approval" dataDxfId="43" dataCellStyle="Comma"/>
    <tableColumn id="6" xr3:uid="{00000000-0010-0000-0200-000006000000}" name="Estimated completion year" dataDxfId="42" dataCellStyle="Comma"/>
    <tableColumn id="7" xr3:uid="{00000000-0010-0000-0200-000007000000}" name="Outstanding amount_x000a_31 Dec 2023 (EUR)" totalsRowFunction="custom" dataDxfId="41" totalsRowDxfId="14" dataCellStyle="Comma">
      <totalsRowFormula>SUM(Table4[Outstanding amount
31 Dec 2023 (EUR)])</totalsRowFormula>
    </tableColumn>
    <tableColumn id="8" xr3:uid="{00000000-0010-0000-0200-000008000000}" name="Unwithdrawn credit commitment_x000a_31 Dec 2023 (EUR)" totalsRowFunction="custom" dataDxfId="40" totalsRowDxfId="13" dataCellStyle="Comma">
      <totalsRowFormula>SUM(Table4[Unwithdrawn credit commitment
31 Dec 2023 (EUR)])</totalsRowFormula>
    </tableColumn>
    <tableColumn id="9" xr3:uid="{00000000-0010-0000-0200-000009000000}" name="Total committed finance_x000a_31 Dec 2023 (EUR)" totalsRowFunction="custom" dataDxfId="39" totalsRowDxfId="12" dataCellStyle="Comma">
      <totalsRowFormula>SUM(Table4[Total committed finance
31 Dec 2023 (EUR)])</totalsRowFormula>
    </tableColumn>
    <tableColumn id="10" xr3:uid="{00000000-0010-0000-0200-00000A000000}" name="Munifin's estimated share of finance_x000a_31 Dec 2023" dataDxfId="38" dataCellStyle="Percent"/>
    <tableColumn id="11" xr3:uid="{00000000-0010-0000-0200-00000B000000}" name="Number of residents" totalsRowFunction="custom" dataDxfId="37" totalsRowDxfId="11" dataCellStyle="Comma">
      <totalsRowFormula>SUM(Table4[Number of residents])</totalsRowFormula>
    </tableColumn>
    <tableColumn id="12" xr3:uid="{00000000-0010-0000-0200-00000C000000}" name="Number of apartments" totalsRowFunction="custom" dataDxfId="36" totalsRowDxfId="10" dataCellStyle="Comma">
      <totalsRowFormula>SUM(Table4[Number of apartments])</totalsRowFormula>
    </tableColumn>
    <tableColumn id="14" xr3:uid="{76F9D9DC-8E01-4952-A215-46C481D54DE9}" name="Number of apartments for the most vulnerable population" totalsRowFunction="custom" dataDxfId="35" totalsRowDxfId="9">
      <totalsRowFormula>SUM(Table4[Number of apartments for the most vulnerable population])</totalsRowFormula>
    </tableColumn>
  </tableColumns>
  <tableStyleInfo name="TableStyleLight1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B3:O8" totalsRowCount="1" headerRowDxfId="34" headerRowBorderDxfId="33">
  <tableColumns count="14">
    <tableColumn id="1" xr3:uid="{00000000-0010-0000-0300-000001000000}" name="Customer" totalsRowLabel="Total" dataDxfId="32"/>
    <tableColumn id="2" xr3:uid="{00000000-0010-0000-0300-000002000000}" name="Project" dataDxfId="31"/>
    <tableColumn id="15" xr3:uid="{2EEE28D7-0460-4619-835E-562EBE671B0A}" name="Project type"/>
    <tableColumn id="3" xr3:uid="{00000000-0010-0000-0300-000003000000}" name="Target group" dataDxfId="30"/>
    <tableColumn id="13" xr3:uid="{E21C2575-646A-4AB0-865E-A26F9B81BAAA}" name="Social goals" dataDxfId="29"/>
    <tableColumn id="16" xr3:uid="{7D899887-A6B3-41A1-BB0D-D9CD4A4CF2FE}" name="Sustainable development goals" dataDxfId="28"/>
    <tableColumn id="5" xr3:uid="{00000000-0010-0000-0300-000005000000}" name="Year of approval" dataDxfId="27" dataCellStyle="Comma"/>
    <tableColumn id="6" xr3:uid="{00000000-0010-0000-0300-000006000000}" name="Estimated completion year" dataDxfId="26" dataCellStyle="Comma"/>
    <tableColumn id="7" xr3:uid="{00000000-0010-0000-0300-000007000000}" name="Outstanding amount_x000a_31 Dec 2023 (EUR)" totalsRowFunction="custom" dataDxfId="25" totalsRowDxfId="24" dataCellStyle="Comma">
      <totalsRowFormula>SUM(Table6[Outstanding amount
31 Dec 2023 (EUR)])</totalsRowFormula>
    </tableColumn>
    <tableColumn id="8" xr3:uid="{00000000-0010-0000-0300-000008000000}" name="Unwithdrawn credit commitment_x000a_31 Dec 2023 (EUR)" totalsRowFunction="custom" dataDxfId="23" totalsRowDxfId="22" dataCellStyle="Comma">
      <totalsRowFormula>SUM(Table6[Unwithdrawn credit commitment
31 Dec 2023 (EUR)])</totalsRowFormula>
    </tableColumn>
    <tableColumn id="9" xr3:uid="{00000000-0010-0000-0300-000009000000}" name="Total committed finance_x000a_31 Dec 2023 (EUR)" totalsRowFunction="custom" dataDxfId="21" totalsRowDxfId="20" dataCellStyle="Comma">
      <totalsRowFormula>SUM(Table6[Total committed finance
31 Dec 2023 (EUR)])</totalsRowFormula>
    </tableColumn>
    <tableColumn id="10" xr3:uid="{00000000-0010-0000-0300-00000A000000}" name="Munifin's estimated share of finance_x000a_31 Dec 2023" dataDxfId="19" dataCellStyle="Comma"/>
    <tableColumn id="11" xr3:uid="{00000000-0010-0000-0300-00000B000000}" name="Number of students, pupils and children reached" totalsRowFunction="custom" dataDxfId="18" totalsRowDxfId="17" dataCellStyle="Comma">
      <totalsRowFormula>SUM(Table6[Number of students, pupils and children reached])</totalsRowFormula>
    </tableColumn>
    <tableColumn id="12" xr3:uid="{00000000-0010-0000-0300-00000C000000}" name="Average class size _x000a_(pupils)" totalsRowFunction="custom" dataDxfId="16" totalsRowDxfId="15" dataCellStyle="Comma">
      <totalsRowFormula>AVERAGE(O4:O7)</totalsRowFormula>
    </tableColumn>
  </tableColumns>
  <tableStyleInfo name="TableStyleLight12" showFirstColumn="0" showLastColumn="0" showRowStripes="1" showColumnStripes="0"/>
</table>
</file>

<file path=xl/theme/theme1.xml><?xml version="1.0" encoding="utf-8"?>
<a:theme xmlns:a="http://schemas.openxmlformats.org/drawingml/2006/main" name="Kuntarahoitus">
  <a:themeElements>
    <a:clrScheme name="Kuntarahoitus">
      <a:dk1>
        <a:srgbClr val="000000"/>
      </a:dk1>
      <a:lt1>
        <a:srgbClr val="FFFFFF"/>
      </a:lt1>
      <a:dk2>
        <a:srgbClr val="00584D"/>
      </a:dk2>
      <a:lt2>
        <a:srgbClr val="00AF43"/>
      </a:lt2>
      <a:accent1>
        <a:srgbClr val="00AF43"/>
      </a:accent1>
      <a:accent2>
        <a:srgbClr val="00584D"/>
      </a:accent2>
      <a:accent3>
        <a:srgbClr val="FF647E"/>
      </a:accent3>
      <a:accent4>
        <a:srgbClr val="6258B1"/>
      </a:accent4>
      <a:accent5>
        <a:srgbClr val="FF8140"/>
      </a:accent5>
      <a:accent6>
        <a:srgbClr val="00A1E0"/>
      </a:accent6>
      <a:hlink>
        <a:srgbClr val="00513B"/>
      </a:hlink>
      <a:folHlink>
        <a:srgbClr val="00B05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a:ln w="6350"/>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algn="l">
          <a:buClrTx/>
          <a:defRPr sz="1600" dirty="0" err="1" smtClean="0">
            <a:solidFill>
              <a:srgbClr val="000000"/>
            </a:solidFill>
          </a:defRPr>
        </a:defPPr>
      </a:lstStyle>
    </a:txDef>
  </a:objectDefaults>
  <a:extraClrSchemeLst/>
  <a:extLst>
    <a:ext uri="{05A4C25C-085E-4340-85A3-A5531E510DB2}">
      <thm15:themeFamily xmlns:thm15="http://schemas.microsoft.com/office/thememl/2012/main" name="Kuntarahoitus" id="{4995A591-8B49-42EF-8B1D-7A3BB237DD60}" vid="{9AFF7853-0E8F-418B-874F-1AE2D992C142}"/>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B1:K52"/>
  <sheetViews>
    <sheetView showGridLines="0" tabSelected="1" zoomScale="84" zoomScaleNormal="85" zoomScalePageLayoutView="80" workbookViewId="0"/>
  </sheetViews>
  <sheetFormatPr defaultRowHeight="14.25" x14ac:dyDescent="0.2"/>
  <cols>
    <col min="1" max="1" width="5.625" customWidth="1"/>
    <col min="2" max="2" width="36.25" customWidth="1"/>
    <col min="3" max="3" width="15.5" customWidth="1"/>
    <col min="4" max="4" width="19.5" customWidth="1"/>
    <col min="5" max="5" width="16.25" customWidth="1"/>
    <col min="6" max="6" width="23.5" customWidth="1"/>
    <col min="7" max="7" width="14.375" customWidth="1"/>
    <col min="8" max="8" width="15.5" customWidth="1"/>
    <col min="9" max="9" width="18.125" customWidth="1"/>
    <col min="10" max="10" width="16.125" customWidth="1"/>
    <col min="11" max="11" width="12.375" customWidth="1"/>
  </cols>
  <sheetData>
    <row r="1" spans="2:11" ht="20.25" customHeight="1" x14ac:dyDescent="0.2"/>
    <row r="7" spans="2:11" ht="15" x14ac:dyDescent="0.25">
      <c r="B7" s="27" t="s">
        <v>188</v>
      </c>
    </row>
    <row r="8" spans="2:11" x14ac:dyDescent="0.2">
      <c r="B8" s="28" t="s">
        <v>189</v>
      </c>
    </row>
    <row r="9" spans="2:11" x14ac:dyDescent="0.2">
      <c r="B9" s="2"/>
    </row>
    <row r="10" spans="2:11" x14ac:dyDescent="0.2">
      <c r="B10" s="2"/>
    </row>
    <row r="11" spans="2:11" ht="15" x14ac:dyDescent="0.25">
      <c r="B11" s="1" t="s">
        <v>0</v>
      </c>
    </row>
    <row r="12" spans="2:11" ht="65.25" customHeight="1" x14ac:dyDescent="0.2">
      <c r="B12" s="18" t="s">
        <v>1</v>
      </c>
      <c r="C12" s="18" t="s">
        <v>2</v>
      </c>
      <c r="D12" s="29" t="s">
        <v>190</v>
      </c>
      <c r="E12" s="18" t="s">
        <v>102</v>
      </c>
      <c r="F12" s="18" t="s">
        <v>3</v>
      </c>
      <c r="G12" s="18" t="s">
        <v>4</v>
      </c>
      <c r="H12" s="18" t="s">
        <v>5</v>
      </c>
      <c r="I12" s="18" t="s">
        <v>6</v>
      </c>
      <c r="J12" s="18" t="s">
        <v>7</v>
      </c>
      <c r="K12" s="18" t="s">
        <v>103</v>
      </c>
    </row>
    <row r="13" spans="2:11" ht="15" x14ac:dyDescent="0.25">
      <c r="B13" s="1" t="s">
        <v>8</v>
      </c>
      <c r="C13" s="4">
        <v>21</v>
      </c>
      <c r="D13" s="4">
        <v>1721400926.3099999</v>
      </c>
      <c r="E13" s="4">
        <v>3086965.042473767</v>
      </c>
      <c r="F13" s="4">
        <v>6100625</v>
      </c>
      <c r="G13" s="4"/>
      <c r="H13" s="4"/>
      <c r="I13" s="4"/>
      <c r="J13" s="4"/>
      <c r="K13" s="4"/>
    </row>
    <row r="14" spans="2:11" ht="15" x14ac:dyDescent="0.25">
      <c r="B14" s="1" t="s">
        <v>9</v>
      </c>
      <c r="C14" s="4">
        <v>98</v>
      </c>
      <c r="D14" s="4">
        <v>453600823.41000009</v>
      </c>
      <c r="E14" s="4"/>
      <c r="F14" s="4"/>
      <c r="G14" s="4">
        <v>5493.0894942000414</v>
      </c>
      <c r="H14" s="4">
        <v>4726.2817897768828</v>
      </c>
      <c r="I14" s="4">
        <v>4488</v>
      </c>
      <c r="J14" s="4"/>
      <c r="K14" s="4"/>
    </row>
    <row r="15" spans="2:11" ht="15" x14ac:dyDescent="0.25">
      <c r="B15" s="1" t="s">
        <v>10</v>
      </c>
      <c r="C15" s="4">
        <v>4</v>
      </c>
      <c r="D15" s="4">
        <v>59457715.039999999</v>
      </c>
      <c r="E15" s="4"/>
      <c r="F15" s="4"/>
      <c r="G15" s="4"/>
      <c r="H15" s="4"/>
      <c r="I15" s="4"/>
      <c r="J15" s="4">
        <v>2415</v>
      </c>
      <c r="K15" s="4">
        <v>18.899999999999999</v>
      </c>
    </row>
    <row r="16" spans="2:11" ht="15" x14ac:dyDescent="0.25">
      <c r="B16" s="9" t="s">
        <v>11</v>
      </c>
      <c r="C16" s="10">
        <v>123</v>
      </c>
      <c r="D16" s="10">
        <v>2234459464.7600002</v>
      </c>
      <c r="E16" s="10">
        <v>3086965.042473767</v>
      </c>
      <c r="F16" s="10">
        <v>6100625</v>
      </c>
      <c r="G16" s="10">
        <v>5493.0894942000414</v>
      </c>
      <c r="H16" s="10">
        <v>4726.2817897768828</v>
      </c>
      <c r="I16" s="10">
        <v>4488</v>
      </c>
      <c r="J16" s="10">
        <v>2415</v>
      </c>
      <c r="K16" s="10">
        <v>18.899999999999999</v>
      </c>
    </row>
    <row r="17" spans="2:11" x14ac:dyDescent="0.2">
      <c r="B17" s="5"/>
      <c r="C17" s="5"/>
      <c r="D17" s="5"/>
      <c r="E17" s="5"/>
      <c r="F17" s="5"/>
      <c r="G17" s="5"/>
      <c r="H17" s="5"/>
      <c r="I17" s="5"/>
    </row>
    <row r="18" spans="2:11" x14ac:dyDescent="0.2">
      <c r="B18" s="5"/>
      <c r="C18" s="5"/>
      <c r="D18" s="5"/>
      <c r="E18" s="5"/>
      <c r="F18" s="5"/>
      <c r="G18" s="5"/>
      <c r="H18" s="5"/>
      <c r="I18" s="5"/>
    </row>
    <row r="19" spans="2:11" ht="15" x14ac:dyDescent="0.25">
      <c r="B19" s="1" t="s">
        <v>12</v>
      </c>
      <c r="C19" s="5"/>
      <c r="D19" s="5"/>
      <c r="E19" s="5"/>
      <c r="F19" s="5"/>
      <c r="G19" s="5"/>
      <c r="H19" s="5"/>
      <c r="I19" s="5"/>
    </row>
    <row r="20" spans="2:11" ht="15" x14ac:dyDescent="0.25">
      <c r="B20" s="1" t="s">
        <v>191</v>
      </c>
      <c r="C20" s="5"/>
      <c r="D20" s="5"/>
      <c r="E20" s="5"/>
      <c r="F20" s="5"/>
      <c r="G20" s="5"/>
      <c r="H20" s="5"/>
      <c r="I20" s="5"/>
    </row>
    <row r="21" spans="2:11" ht="15" x14ac:dyDescent="0.25">
      <c r="B21" s="1" t="s">
        <v>13</v>
      </c>
      <c r="C21" s="5"/>
      <c r="D21" s="5"/>
      <c r="E21" s="5"/>
      <c r="F21" s="5"/>
      <c r="G21" s="5"/>
      <c r="H21" s="5"/>
      <c r="I21" s="5"/>
    </row>
    <row r="22" spans="2:11" x14ac:dyDescent="0.2">
      <c r="B22" s="5"/>
      <c r="C22" s="5"/>
      <c r="D22" s="5"/>
      <c r="E22" s="5"/>
      <c r="F22" s="5"/>
      <c r="G22" s="5"/>
      <c r="H22" s="5"/>
      <c r="I22" s="5"/>
    </row>
    <row r="23" spans="2:11" ht="30" x14ac:dyDescent="0.2">
      <c r="B23" s="20" t="s">
        <v>14</v>
      </c>
      <c r="C23" s="31" t="s">
        <v>15</v>
      </c>
      <c r="D23" s="31" t="s">
        <v>16</v>
      </c>
      <c r="E23" s="31" t="s">
        <v>17</v>
      </c>
      <c r="F23" s="31" t="s">
        <v>18</v>
      </c>
      <c r="G23" s="20" t="s">
        <v>19</v>
      </c>
      <c r="H23" s="5"/>
      <c r="I23" s="5"/>
    </row>
    <row r="24" spans="2:11" x14ac:dyDescent="0.2">
      <c r="B24" s="21" t="s">
        <v>20</v>
      </c>
      <c r="C24" s="51">
        <v>1100000000</v>
      </c>
      <c r="D24" s="32" t="s">
        <v>21</v>
      </c>
      <c r="E24" s="33" t="s">
        <v>185</v>
      </c>
      <c r="F24" s="34">
        <f>C24/D16</f>
        <v>0.49228908259391907</v>
      </c>
      <c r="G24" s="24"/>
      <c r="H24" s="3"/>
      <c r="I24" s="3"/>
      <c r="J24" s="3"/>
      <c r="K24" s="3"/>
    </row>
    <row r="25" spans="2:11" x14ac:dyDescent="0.2">
      <c r="B25" s="21" t="s">
        <v>193</v>
      </c>
      <c r="C25" s="51">
        <v>92704180.959999993</v>
      </c>
      <c r="D25" s="32" t="s">
        <v>192</v>
      </c>
      <c r="E25" s="33" t="s">
        <v>194</v>
      </c>
      <c r="F25" s="49">
        <f>C25/D16</f>
        <v>4.1488414724926419E-2</v>
      </c>
      <c r="G25" s="24"/>
      <c r="H25" s="3"/>
      <c r="I25" s="3"/>
      <c r="J25" s="3"/>
      <c r="K25" s="3"/>
    </row>
    <row r="26" spans="2:11" x14ac:dyDescent="0.2">
      <c r="C26" s="3"/>
      <c r="D26" s="3"/>
      <c r="E26" s="3"/>
      <c r="F26" s="3"/>
      <c r="G26" s="3"/>
      <c r="H26" s="3"/>
      <c r="I26" s="3"/>
      <c r="J26" s="3"/>
      <c r="K26" s="3"/>
    </row>
    <row r="27" spans="2:11" x14ac:dyDescent="0.2">
      <c r="C27" s="3"/>
      <c r="D27" s="3"/>
      <c r="E27" s="3"/>
      <c r="F27" s="3"/>
      <c r="G27" s="3"/>
      <c r="H27" s="3"/>
      <c r="I27" s="3"/>
      <c r="J27" s="3"/>
      <c r="K27" s="3"/>
    </row>
    <row r="28" spans="2:11" ht="15" x14ac:dyDescent="0.25">
      <c r="B28" s="1" t="s">
        <v>22</v>
      </c>
      <c r="C28" s="3"/>
      <c r="D28" s="3"/>
      <c r="E28" s="22"/>
      <c r="F28" s="3"/>
      <c r="G28" s="3"/>
      <c r="H28" s="3"/>
      <c r="I28" s="3"/>
      <c r="J28" s="3"/>
      <c r="K28" s="3"/>
    </row>
    <row r="29" spans="2:11" ht="57" x14ac:dyDescent="0.2">
      <c r="B29" s="18" t="s">
        <v>1</v>
      </c>
      <c r="C29" s="18" t="s">
        <v>2</v>
      </c>
      <c r="D29" s="29" t="s">
        <v>190</v>
      </c>
      <c r="E29" s="18" t="s">
        <v>102</v>
      </c>
      <c r="F29" s="18" t="s">
        <v>3</v>
      </c>
      <c r="G29" s="18" t="s">
        <v>4</v>
      </c>
      <c r="H29" s="18" t="s">
        <v>5</v>
      </c>
      <c r="I29" s="18" t="s">
        <v>6</v>
      </c>
      <c r="J29" s="18" t="s">
        <v>7</v>
      </c>
      <c r="K29" s="18" t="s">
        <v>103</v>
      </c>
    </row>
    <row r="30" spans="2:11" ht="15" x14ac:dyDescent="0.25">
      <c r="B30" s="1" t="s">
        <v>8</v>
      </c>
      <c r="C30" s="36"/>
      <c r="D30" s="36"/>
      <c r="E30" s="4">
        <f>$F$24*MIN($C$24/$F$24/$D$16,1)*E13*$G$24/$C$24+$F$25*MIN($C$24/$F$24/$D$16,1)*E13*$G$25/$C$25</f>
        <v>0</v>
      </c>
      <c r="F30" s="4">
        <f>$F$24*MIN($C$24/$F$24/$D$16,1)*F13*$G$24/$C$24+$F$25*MIN($C$24/$F$24/$D$16,1)*F13*$G$25/$C$25</f>
        <v>0</v>
      </c>
      <c r="G30" s="4">
        <f>$F$24*MIN($C$24/$F$24/$D$16,1)*G13*$G$24/$C$24+$F$25*MIN($C$24/$F$24/$D$16,1)*G13*$G$25/$C$25</f>
        <v>0</v>
      </c>
      <c r="H30" s="4">
        <f t="shared" ref="F30:K30" si="0">$F$24*MIN($C$24/$F$24/$D$16,1)*H13*$G$24/$C$24+$F$25*MIN($C$24/$F$24/$D$16,1)*H13*$G$25/$C$25</f>
        <v>0</v>
      </c>
      <c r="I30" s="4">
        <f t="shared" si="0"/>
        <v>0</v>
      </c>
      <c r="J30" s="4">
        <f t="shared" si="0"/>
        <v>0</v>
      </c>
      <c r="K30" s="4">
        <f t="shared" si="0"/>
        <v>0</v>
      </c>
    </row>
    <row r="31" spans="2:11" ht="15" x14ac:dyDescent="0.25">
      <c r="B31" s="1" t="s">
        <v>9</v>
      </c>
      <c r="C31" s="36"/>
      <c r="D31" s="36"/>
      <c r="E31" s="4">
        <f>$F$24*MIN($C$24/$F$24/$D$16,1)*E14*$G$24/$C$24+$F$25*MIN($C$24/$F$24/$D$16,1)*E14*$G$25/$C$25</f>
        <v>0</v>
      </c>
      <c r="F31" s="4">
        <f>$F$24*MIN($C$24/$F$24/$D$16,1)*F14*$G$24/$C$24+$F$25*MIN($C$24/$F$24/$D$16,1)*F14*$G$25/$C$25</f>
        <v>0</v>
      </c>
      <c r="G31" s="4">
        <f>$F$24*MIN($C$24/$F$24/$D$16,1)*G14*$G$24/$C$24+$F$25*MIN($C$24/$F$24/$D$16,1)*G14*$G$25/$C$25</f>
        <v>0</v>
      </c>
      <c r="H31" s="4">
        <f>$F$24*MIN($C$24/$F$24/$D$16,1)*H14*$G$24/$C$24+$F$25*MIN($C$24/$F$24/$D$16,1)*H14*$G$25/$C$25</f>
        <v>0</v>
      </c>
      <c r="I31" s="4">
        <f t="shared" ref="F31:K31" si="1">$F$24*MIN($C$24/$F$24/$D$16,1)*I14*$G$24/$C$24+$F$25*MIN($C$24/$F$24/$D$16,1)*I14*$G$25/$C$25</f>
        <v>0</v>
      </c>
      <c r="J31" s="4">
        <f t="shared" si="1"/>
        <v>0</v>
      </c>
      <c r="K31" s="4">
        <f t="shared" si="1"/>
        <v>0</v>
      </c>
    </row>
    <row r="32" spans="2:11" ht="15" x14ac:dyDescent="0.25">
      <c r="B32" s="1" t="s">
        <v>10</v>
      </c>
      <c r="C32" s="36"/>
      <c r="D32" s="36"/>
      <c r="E32" s="4">
        <f>$F$24*MIN($C$24/$F$24/$D$16,1)*E15*$G$24/$C$24+$F$25*MIN($C$24/$F$24/$D$16,1)*E15*$G$25/$C$25</f>
        <v>0</v>
      </c>
      <c r="F32" s="4">
        <f t="shared" ref="F32:J32" si="2">$F$24*MIN($C$24/$F$24/$D$16,1)*F15*$G$24/$C$24+$F$25*MIN($C$24/$F$24/$D$16,1)*F15*$G$25/$C$25</f>
        <v>0</v>
      </c>
      <c r="G32" s="4">
        <f t="shared" si="2"/>
        <v>0</v>
      </c>
      <c r="H32" s="4">
        <f t="shared" si="2"/>
        <v>0</v>
      </c>
      <c r="I32" s="4">
        <f t="shared" si="2"/>
        <v>0</v>
      </c>
      <c r="J32" s="4">
        <f t="shared" si="2"/>
        <v>0</v>
      </c>
      <c r="K32" s="37" t="s">
        <v>23</v>
      </c>
    </row>
    <row r="33" spans="2:11" ht="15" x14ac:dyDescent="0.25">
      <c r="B33" s="9" t="s">
        <v>11</v>
      </c>
      <c r="C33" s="10"/>
      <c r="D33" s="10"/>
      <c r="E33" s="10">
        <f>SUM(E30:E32)</f>
        <v>0</v>
      </c>
      <c r="F33" s="10">
        <f t="shared" ref="F33:J33" si="3">SUM(F30:F32)</f>
        <v>0</v>
      </c>
      <c r="G33" s="10">
        <f t="shared" si="3"/>
        <v>0</v>
      </c>
      <c r="H33" s="10">
        <f t="shared" si="3"/>
        <v>0</v>
      </c>
      <c r="I33" s="10">
        <f t="shared" si="3"/>
        <v>0</v>
      </c>
      <c r="J33" s="10">
        <f t="shared" si="3"/>
        <v>0</v>
      </c>
      <c r="K33" s="23" t="s">
        <v>23</v>
      </c>
    </row>
    <row r="35" spans="2:11" x14ac:dyDescent="0.2">
      <c r="E35" s="3"/>
    </row>
    <row r="37" spans="2:11" x14ac:dyDescent="0.2">
      <c r="B37" s="7" t="s">
        <v>24</v>
      </c>
      <c r="C37" s="8"/>
      <c r="D37" s="8"/>
      <c r="E37" s="8"/>
      <c r="F37" s="8"/>
      <c r="G37" s="8"/>
      <c r="H37" s="8"/>
      <c r="I37" s="8"/>
    </row>
    <row r="38" spans="2:11" ht="11.25" customHeight="1" x14ac:dyDescent="0.2">
      <c r="B38" s="50" t="s">
        <v>296</v>
      </c>
      <c r="C38" s="50"/>
      <c r="D38" s="50"/>
      <c r="E38" s="50"/>
      <c r="F38" s="50"/>
      <c r="G38" s="50"/>
      <c r="H38" s="50"/>
      <c r="I38" s="50"/>
    </row>
    <row r="39" spans="2:11" ht="11.25" customHeight="1" x14ac:dyDescent="0.2">
      <c r="B39" s="50"/>
      <c r="C39" s="50"/>
      <c r="D39" s="50"/>
      <c r="E39" s="50"/>
      <c r="F39" s="50"/>
      <c r="G39" s="50"/>
      <c r="H39" s="50"/>
      <c r="I39" s="50"/>
    </row>
    <row r="40" spans="2:11" ht="11.25" customHeight="1" x14ac:dyDescent="0.2">
      <c r="B40" s="50"/>
      <c r="C40" s="50"/>
      <c r="D40" s="50"/>
      <c r="E40" s="50"/>
      <c r="F40" s="50"/>
      <c r="G40" s="50"/>
      <c r="H40" s="50"/>
      <c r="I40" s="50"/>
    </row>
    <row r="41" spans="2:11" ht="11.25" customHeight="1" x14ac:dyDescent="0.2">
      <c r="B41" s="50"/>
      <c r="C41" s="50"/>
      <c r="D41" s="50"/>
      <c r="E41" s="50"/>
      <c r="F41" s="50"/>
      <c r="G41" s="50"/>
      <c r="H41" s="50"/>
      <c r="I41" s="50"/>
    </row>
    <row r="42" spans="2:11" ht="11.25" customHeight="1" x14ac:dyDescent="0.2">
      <c r="B42" s="50"/>
      <c r="C42" s="50"/>
      <c r="D42" s="50"/>
      <c r="E42" s="50"/>
      <c r="F42" s="50"/>
      <c r="G42" s="50"/>
      <c r="H42" s="50"/>
      <c r="I42" s="50"/>
    </row>
    <row r="43" spans="2:11" ht="11.25" customHeight="1" x14ac:dyDescent="0.2">
      <c r="B43" s="50"/>
      <c r="C43" s="50"/>
      <c r="D43" s="50"/>
      <c r="E43" s="50"/>
      <c r="F43" s="50"/>
      <c r="G43" s="50"/>
      <c r="H43" s="50"/>
      <c r="I43" s="50"/>
    </row>
    <row r="44" spans="2:11" x14ac:dyDescent="0.2">
      <c r="B44" s="50"/>
      <c r="C44" s="50"/>
      <c r="D44" s="50"/>
      <c r="E44" s="50"/>
      <c r="F44" s="50"/>
      <c r="G44" s="50"/>
      <c r="H44" s="50"/>
      <c r="I44" s="50"/>
    </row>
    <row r="45" spans="2:11" x14ac:dyDescent="0.2">
      <c r="B45" s="50"/>
      <c r="C45" s="50"/>
      <c r="D45" s="50"/>
      <c r="E45" s="50"/>
      <c r="F45" s="50"/>
      <c r="G45" s="50"/>
      <c r="H45" s="50"/>
      <c r="I45" s="50"/>
    </row>
    <row r="46" spans="2:11" x14ac:dyDescent="0.2">
      <c r="B46" s="50"/>
      <c r="C46" s="50"/>
      <c r="D46" s="50"/>
      <c r="E46" s="50"/>
      <c r="F46" s="50"/>
      <c r="G46" s="50"/>
      <c r="H46" s="50"/>
      <c r="I46" s="50"/>
    </row>
    <row r="52" ht="46.5" customHeight="1" x14ac:dyDescent="0.2"/>
  </sheetData>
  <sheetProtection algorithmName="SHA-512" hashValue="wn21vEG2FnqMv8/PnOsQr5vkjwDdykITUFhiPTUJ2B/lFjV/s9YCMy0cPy60hJTaDDPcihsTk280hQL/Hj+C0g==" saltValue="+rQcDbDDHLkAMUSYRwRSxg==" spinCount="100000" sheet="1" objects="1" scenarios="1"/>
  <mergeCells count="1">
    <mergeCell ref="B38:I46"/>
  </mergeCells>
  <dataValidations count="1">
    <dataValidation type="decimal" allowBlank="1" showInputMessage="1" showErrorMessage="1" errorTitle="Invalid amount" error="Insert a value between zero and the total outstanding amount." sqref="G24:G25" xr:uid="{CA15AFA8-8521-4959-80B5-2A027810C022}">
      <formula1>0</formula1>
      <formula2>C24</formula2>
    </dataValidation>
  </dataValidations>
  <pageMargins left="0.7" right="0.7" top="0.75" bottom="0.75" header="0.3" footer="0.3"/>
  <pageSetup paperSize="9" scale="29" orientation="portrait"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B1:AQ28"/>
  <sheetViews>
    <sheetView showGridLines="0" zoomScale="92" zoomScaleNormal="160" workbookViewId="0">
      <pane ySplit="3" topLeftCell="A4" activePane="bottomLeft" state="frozen"/>
      <selection pane="bottomLeft"/>
    </sheetView>
  </sheetViews>
  <sheetFormatPr defaultRowHeight="14.25" x14ac:dyDescent="0.2"/>
  <cols>
    <col min="1" max="1" width="4.125" customWidth="1"/>
    <col min="2" max="2" width="62.625" customWidth="1"/>
    <col min="3" max="3" width="53.625" customWidth="1"/>
    <col min="4" max="4" width="27.625" customWidth="1"/>
    <col min="5" max="5" width="43.625" customWidth="1"/>
    <col min="6" max="6" width="36.625" customWidth="1"/>
    <col min="7" max="9" width="20.625" customWidth="1"/>
    <col min="10" max="15" width="25.625" customWidth="1"/>
    <col min="17" max="17" width="13.125" bestFit="1" customWidth="1"/>
  </cols>
  <sheetData>
    <row r="1" spans="2:43" ht="23.1" customHeight="1" x14ac:dyDescent="0.2"/>
    <row r="2" spans="2:43" ht="23.1" customHeight="1" x14ac:dyDescent="0.35">
      <c r="B2" s="14" t="s">
        <v>8</v>
      </c>
      <c r="C2" s="14"/>
      <c r="D2" s="14"/>
      <c r="E2" s="14"/>
      <c r="F2" s="14"/>
      <c r="G2" s="14"/>
      <c r="H2" s="14"/>
      <c r="I2" s="14"/>
      <c r="J2" s="14"/>
      <c r="K2" s="14"/>
    </row>
    <row r="3" spans="2:43" ht="63" customHeight="1" x14ac:dyDescent="0.2">
      <c r="B3" s="19" t="s">
        <v>25</v>
      </c>
      <c r="C3" s="19" t="s">
        <v>26</v>
      </c>
      <c r="D3" s="19" t="s">
        <v>110</v>
      </c>
      <c r="E3" s="19" t="s">
        <v>27</v>
      </c>
      <c r="F3" s="19" t="s">
        <v>28</v>
      </c>
      <c r="G3" s="19" t="s">
        <v>177</v>
      </c>
      <c r="H3" s="19" t="s">
        <v>29</v>
      </c>
      <c r="I3" s="19" t="s">
        <v>30</v>
      </c>
      <c r="J3" s="19" t="s">
        <v>190</v>
      </c>
      <c r="K3" s="19" t="s">
        <v>221</v>
      </c>
      <c r="L3" s="19" t="s">
        <v>222</v>
      </c>
      <c r="M3" s="19" t="s">
        <v>226</v>
      </c>
      <c r="N3" s="19" t="s">
        <v>101</v>
      </c>
      <c r="O3" s="19" t="s">
        <v>3</v>
      </c>
    </row>
    <row r="4" spans="2:43" x14ac:dyDescent="0.2">
      <c r="B4" s="40" t="s">
        <v>195</v>
      </c>
      <c r="C4" s="40" t="s">
        <v>57</v>
      </c>
      <c r="D4" s="40" t="s">
        <v>214</v>
      </c>
      <c r="E4" t="s">
        <v>114</v>
      </c>
      <c r="F4" s="40" t="s">
        <v>34</v>
      </c>
      <c r="G4" s="52" t="s">
        <v>178</v>
      </c>
      <c r="H4" s="40">
        <v>2021</v>
      </c>
      <c r="I4" s="30">
        <v>2021</v>
      </c>
      <c r="J4" s="35">
        <v>20000000</v>
      </c>
      <c r="K4" s="45">
        <v>0</v>
      </c>
      <c r="L4" s="45">
        <v>20000000</v>
      </c>
      <c r="M4" s="13">
        <v>1</v>
      </c>
      <c r="N4" s="3">
        <v>58000</v>
      </c>
      <c r="O4" s="3">
        <v>193000</v>
      </c>
    </row>
    <row r="5" spans="2:43" x14ac:dyDescent="0.2">
      <c r="B5" s="40" t="s">
        <v>196</v>
      </c>
      <c r="C5" s="40" t="s">
        <v>54</v>
      </c>
      <c r="D5" s="40" t="s">
        <v>214</v>
      </c>
      <c r="E5" t="s">
        <v>114</v>
      </c>
      <c r="F5" s="40" t="s">
        <v>31</v>
      </c>
      <c r="G5" s="52" t="s">
        <v>178</v>
      </c>
      <c r="H5" s="40">
        <v>2020</v>
      </c>
      <c r="I5" s="30">
        <v>2023</v>
      </c>
      <c r="J5" s="35">
        <v>37647059</v>
      </c>
      <c r="K5" s="45">
        <v>0</v>
      </c>
      <c r="L5" s="45">
        <v>37647059</v>
      </c>
      <c r="M5" s="13">
        <v>0.94117647500000001</v>
      </c>
      <c r="N5" s="3">
        <v>94964.706327499996</v>
      </c>
      <c r="O5" s="3">
        <v>104000</v>
      </c>
    </row>
    <row r="6" spans="2:43" x14ac:dyDescent="0.2">
      <c r="B6" s="40" t="s">
        <v>197</v>
      </c>
      <c r="C6" s="40" t="s">
        <v>104</v>
      </c>
      <c r="D6" s="40" t="s">
        <v>215</v>
      </c>
      <c r="E6" t="s">
        <v>114</v>
      </c>
      <c r="F6" s="40" t="s">
        <v>31</v>
      </c>
      <c r="G6" s="52" t="s">
        <v>179</v>
      </c>
      <c r="H6" s="40">
        <v>2022</v>
      </c>
      <c r="I6" s="30" t="s">
        <v>219</v>
      </c>
      <c r="J6" s="35">
        <v>310000000</v>
      </c>
      <c r="K6" s="45">
        <v>0</v>
      </c>
      <c r="L6" s="45">
        <v>310000000</v>
      </c>
      <c r="M6" s="13">
        <v>1</v>
      </c>
      <c r="N6" s="3">
        <v>250000</v>
      </c>
      <c r="O6" s="3">
        <v>2200000</v>
      </c>
    </row>
    <row r="7" spans="2:43" x14ac:dyDescent="0.2">
      <c r="B7" s="40" t="s">
        <v>55</v>
      </c>
      <c r="C7" s="40" t="s">
        <v>105</v>
      </c>
      <c r="D7" s="40" t="s">
        <v>214</v>
      </c>
      <c r="E7" t="s">
        <v>115</v>
      </c>
      <c r="F7" s="40" t="s">
        <v>31</v>
      </c>
      <c r="G7" s="52" t="s">
        <v>178</v>
      </c>
      <c r="H7" s="40">
        <v>2020</v>
      </c>
      <c r="I7" s="30">
        <v>2022</v>
      </c>
      <c r="J7" s="35">
        <v>11886670</v>
      </c>
      <c r="K7" s="45">
        <v>0</v>
      </c>
      <c r="L7" s="45">
        <v>11886670</v>
      </c>
      <c r="M7" s="13">
        <v>0.90050530303030307</v>
      </c>
      <c r="N7" s="3">
        <v>162090.95454545456</v>
      </c>
      <c r="O7" s="3">
        <v>21317</v>
      </c>
    </row>
    <row r="8" spans="2:43" x14ac:dyDescent="0.2">
      <c r="B8" s="40" t="s">
        <v>198</v>
      </c>
      <c r="C8" s="40" t="s">
        <v>199</v>
      </c>
      <c r="D8" s="40" t="s">
        <v>215</v>
      </c>
      <c r="E8" t="s">
        <v>115</v>
      </c>
      <c r="F8" s="40" t="s">
        <v>216</v>
      </c>
      <c r="G8" s="52" t="s">
        <v>183</v>
      </c>
      <c r="H8" s="40">
        <v>2023</v>
      </c>
      <c r="I8" s="30">
        <v>2023</v>
      </c>
      <c r="J8" s="35">
        <v>7500000</v>
      </c>
      <c r="K8" s="45">
        <v>0</v>
      </c>
      <c r="L8" s="45">
        <v>7500000</v>
      </c>
      <c r="M8" s="13">
        <v>1</v>
      </c>
      <c r="N8" s="3">
        <v>7600</v>
      </c>
      <c r="O8" s="3">
        <v>0</v>
      </c>
    </row>
    <row r="9" spans="2:43" s="1" customFormat="1" ht="15" x14ac:dyDescent="0.25">
      <c r="B9" s="40" t="s">
        <v>200</v>
      </c>
      <c r="C9" s="40" t="s">
        <v>201</v>
      </c>
      <c r="D9" s="40" t="s">
        <v>112</v>
      </c>
      <c r="E9" t="s">
        <v>115</v>
      </c>
      <c r="F9" s="40" t="s">
        <v>217</v>
      </c>
      <c r="G9" s="52" t="s">
        <v>180</v>
      </c>
      <c r="H9" s="40">
        <v>2023</v>
      </c>
      <c r="I9" s="30" t="s">
        <v>48</v>
      </c>
      <c r="J9" s="35">
        <v>25000000</v>
      </c>
      <c r="K9" s="45">
        <v>0</v>
      </c>
      <c r="L9" s="45">
        <v>25000000</v>
      </c>
      <c r="M9" s="13">
        <v>1</v>
      </c>
      <c r="N9" s="3">
        <v>100000</v>
      </c>
      <c r="O9" s="3">
        <v>0</v>
      </c>
      <c r="Q9"/>
      <c r="R9"/>
      <c r="S9"/>
      <c r="T9"/>
      <c r="U9"/>
      <c r="V9"/>
      <c r="W9"/>
      <c r="X9"/>
      <c r="Y9"/>
      <c r="Z9"/>
      <c r="AA9"/>
      <c r="AB9"/>
      <c r="AC9"/>
      <c r="AD9"/>
      <c r="AE9"/>
      <c r="AF9"/>
      <c r="AG9"/>
      <c r="AH9"/>
      <c r="AI9"/>
      <c r="AJ9"/>
      <c r="AK9"/>
      <c r="AL9"/>
      <c r="AM9"/>
      <c r="AN9"/>
      <c r="AO9"/>
      <c r="AP9"/>
      <c r="AQ9"/>
    </row>
    <row r="10" spans="2:43" x14ac:dyDescent="0.2">
      <c r="B10" s="40" t="s">
        <v>202</v>
      </c>
      <c r="C10" s="40" t="s">
        <v>56</v>
      </c>
      <c r="D10" s="40" t="s">
        <v>214</v>
      </c>
      <c r="E10" t="s">
        <v>114</v>
      </c>
      <c r="F10" s="40" t="s">
        <v>31</v>
      </c>
      <c r="G10" s="52" t="s">
        <v>180</v>
      </c>
      <c r="H10" s="40">
        <v>2020</v>
      </c>
      <c r="I10" s="30">
        <v>2025</v>
      </c>
      <c r="J10" s="35">
        <v>178000000</v>
      </c>
      <c r="K10" s="45">
        <v>0</v>
      </c>
      <c r="L10" s="45">
        <v>178000000</v>
      </c>
      <c r="M10" s="13">
        <v>1</v>
      </c>
      <c r="N10" s="3">
        <v>210999.99999999997</v>
      </c>
      <c r="O10" s="3">
        <v>268000</v>
      </c>
    </row>
    <row r="11" spans="2:43" x14ac:dyDescent="0.2">
      <c r="B11" s="40" t="s">
        <v>203</v>
      </c>
      <c r="C11" s="40" t="s">
        <v>52</v>
      </c>
      <c r="D11" s="40" t="s">
        <v>214</v>
      </c>
      <c r="E11" t="s">
        <v>114</v>
      </c>
      <c r="F11" s="40" t="s">
        <v>31</v>
      </c>
      <c r="G11" s="52" t="s">
        <v>179</v>
      </c>
      <c r="H11" s="40">
        <v>2020</v>
      </c>
      <c r="I11" s="30">
        <v>2020</v>
      </c>
      <c r="J11" s="35">
        <v>217518697.91</v>
      </c>
      <c r="K11" s="45">
        <v>21526761.09</v>
      </c>
      <c r="L11" s="45">
        <v>239045459</v>
      </c>
      <c r="M11" s="13">
        <v>0.88064250165991897</v>
      </c>
      <c r="N11" s="3">
        <v>352257.00066396763</v>
      </c>
      <c r="O11" s="3">
        <v>250000</v>
      </c>
    </row>
    <row r="12" spans="2:43" s="42" customFormat="1" x14ac:dyDescent="0.2">
      <c r="B12" s="41" t="s">
        <v>106</v>
      </c>
      <c r="C12" s="41" t="s">
        <v>107</v>
      </c>
      <c r="D12" s="41" t="s">
        <v>214</v>
      </c>
      <c r="E12" s="42" t="s">
        <v>114</v>
      </c>
      <c r="F12" s="41" t="s">
        <v>34</v>
      </c>
      <c r="G12" s="52" t="s">
        <v>178</v>
      </c>
      <c r="H12" s="40">
        <v>2022</v>
      </c>
      <c r="I12" s="30">
        <v>2022</v>
      </c>
      <c r="J12" s="43">
        <v>9491527</v>
      </c>
      <c r="K12" s="45">
        <v>0</v>
      </c>
      <c r="L12" s="45">
        <v>9491527</v>
      </c>
      <c r="M12" s="13">
        <v>0.94915269999999996</v>
      </c>
      <c r="N12" s="3">
        <v>166101.7225</v>
      </c>
      <c r="O12" s="3">
        <v>175000</v>
      </c>
    </row>
    <row r="13" spans="2:43" x14ac:dyDescent="0.2">
      <c r="B13" s="40" t="s">
        <v>204</v>
      </c>
      <c r="C13" s="40" t="s">
        <v>293</v>
      </c>
      <c r="D13" s="40" t="s">
        <v>214</v>
      </c>
      <c r="E13" t="s">
        <v>115</v>
      </c>
      <c r="F13" s="40" t="s">
        <v>218</v>
      </c>
      <c r="G13" s="52" t="s">
        <v>180</v>
      </c>
      <c r="H13" s="40">
        <v>2023</v>
      </c>
      <c r="I13" s="30">
        <v>2023</v>
      </c>
      <c r="J13" s="35">
        <v>2850000</v>
      </c>
      <c r="K13" s="45">
        <v>0</v>
      </c>
      <c r="L13" s="45">
        <v>2850000</v>
      </c>
      <c r="M13" s="13">
        <v>0.95</v>
      </c>
      <c r="N13" s="3">
        <v>0</v>
      </c>
      <c r="O13" s="3">
        <v>0</v>
      </c>
    </row>
    <row r="14" spans="2:43" x14ac:dyDescent="0.2">
      <c r="B14" s="40" t="s">
        <v>108</v>
      </c>
      <c r="C14" s="40" t="s">
        <v>294</v>
      </c>
      <c r="D14" s="40" t="s">
        <v>214</v>
      </c>
      <c r="E14" t="s">
        <v>115</v>
      </c>
      <c r="F14" s="40" t="s">
        <v>34</v>
      </c>
      <c r="G14" s="52" t="s">
        <v>180</v>
      </c>
      <c r="H14" s="40">
        <v>2022</v>
      </c>
      <c r="I14" s="30">
        <v>2023</v>
      </c>
      <c r="J14" s="35">
        <v>2437500</v>
      </c>
      <c r="K14" s="45">
        <v>0</v>
      </c>
      <c r="L14" s="45">
        <v>2437500</v>
      </c>
      <c r="M14" s="13">
        <v>0.97499999999999998</v>
      </c>
      <c r="N14" s="3">
        <v>0</v>
      </c>
      <c r="O14" s="3">
        <v>2000</v>
      </c>
    </row>
    <row r="15" spans="2:43" x14ac:dyDescent="0.2">
      <c r="B15" s="40" t="s">
        <v>155</v>
      </c>
      <c r="C15" s="40" t="s">
        <v>205</v>
      </c>
      <c r="D15" s="40" t="s">
        <v>214</v>
      </c>
      <c r="E15" t="s">
        <v>114</v>
      </c>
      <c r="F15" s="40" t="s">
        <v>216</v>
      </c>
      <c r="G15" s="52" t="s">
        <v>180</v>
      </c>
      <c r="H15" s="40">
        <v>2023</v>
      </c>
      <c r="I15" s="30">
        <v>2023</v>
      </c>
      <c r="J15" s="35">
        <v>5000000</v>
      </c>
      <c r="K15" s="45">
        <v>0</v>
      </c>
      <c r="L15" s="45">
        <v>5000000</v>
      </c>
      <c r="M15" s="13">
        <v>1</v>
      </c>
      <c r="N15" s="3">
        <v>20000</v>
      </c>
      <c r="O15" s="3">
        <v>0</v>
      </c>
    </row>
    <row r="16" spans="2:43" x14ac:dyDescent="0.2">
      <c r="B16" s="40" t="s">
        <v>206</v>
      </c>
      <c r="C16" s="40" t="s">
        <v>109</v>
      </c>
      <c r="D16" s="40" t="s">
        <v>214</v>
      </c>
      <c r="E16" t="s">
        <v>114</v>
      </c>
      <c r="F16" s="40" t="s">
        <v>31</v>
      </c>
      <c r="G16" s="52" t="s">
        <v>178</v>
      </c>
      <c r="H16" s="40">
        <v>2020</v>
      </c>
      <c r="I16" s="30" t="s">
        <v>32</v>
      </c>
      <c r="J16" s="35">
        <v>75000000</v>
      </c>
      <c r="K16" s="45">
        <v>0</v>
      </c>
      <c r="L16" s="45">
        <v>75000000</v>
      </c>
      <c r="M16" s="13">
        <v>0.75</v>
      </c>
      <c r="N16" s="3">
        <v>137.99999999999997</v>
      </c>
      <c r="O16" s="3">
        <v>860423</v>
      </c>
    </row>
    <row r="17" spans="2:15" x14ac:dyDescent="0.2">
      <c r="B17" s="40" t="s">
        <v>207</v>
      </c>
      <c r="C17" s="40" t="s">
        <v>58</v>
      </c>
      <c r="D17" s="40" t="s">
        <v>112</v>
      </c>
      <c r="E17" t="s">
        <v>114</v>
      </c>
      <c r="F17" s="40" t="s">
        <v>31</v>
      </c>
      <c r="G17" s="52" t="s">
        <v>178</v>
      </c>
      <c r="H17" s="40">
        <v>2020</v>
      </c>
      <c r="I17" s="30">
        <v>2026</v>
      </c>
      <c r="J17" s="35">
        <v>48000000</v>
      </c>
      <c r="K17" s="45">
        <v>0</v>
      </c>
      <c r="L17" s="45">
        <v>48000000</v>
      </c>
      <c r="M17" s="13">
        <v>0.8</v>
      </c>
      <c r="N17" s="3">
        <v>40000</v>
      </c>
      <c r="O17" s="3">
        <v>165000</v>
      </c>
    </row>
    <row r="18" spans="2:15" x14ac:dyDescent="0.2">
      <c r="B18" s="40" t="s">
        <v>208</v>
      </c>
      <c r="C18" s="40" t="s">
        <v>53</v>
      </c>
      <c r="D18" s="40" t="s">
        <v>214</v>
      </c>
      <c r="E18" t="s">
        <v>114</v>
      </c>
      <c r="F18" s="40" t="s">
        <v>31</v>
      </c>
      <c r="G18" s="52" t="s">
        <v>178</v>
      </c>
      <c r="H18" s="40">
        <v>2020</v>
      </c>
      <c r="I18" s="30" t="s">
        <v>32</v>
      </c>
      <c r="J18" s="35">
        <v>396474361</v>
      </c>
      <c r="K18" s="45">
        <v>0</v>
      </c>
      <c r="L18" s="45">
        <v>396474361</v>
      </c>
      <c r="M18" s="13">
        <v>0.95535990602409626</v>
      </c>
      <c r="N18" s="3">
        <v>627062.8939976939</v>
      </c>
      <c r="O18" s="3">
        <v>740000</v>
      </c>
    </row>
    <row r="19" spans="2:15" x14ac:dyDescent="0.2">
      <c r="B19" s="40" t="s">
        <v>209</v>
      </c>
      <c r="C19" s="40" t="s">
        <v>210</v>
      </c>
      <c r="D19" s="40" t="s">
        <v>214</v>
      </c>
      <c r="E19" t="s">
        <v>114</v>
      </c>
      <c r="F19" s="40" t="s">
        <v>34</v>
      </c>
      <c r="G19" s="52" t="s">
        <v>180</v>
      </c>
      <c r="H19" s="40">
        <v>2022</v>
      </c>
      <c r="I19" s="30" t="s">
        <v>220</v>
      </c>
      <c r="J19" s="35">
        <v>141000000</v>
      </c>
      <c r="K19" s="45">
        <v>0</v>
      </c>
      <c r="L19" s="45">
        <v>141000000</v>
      </c>
      <c r="M19" s="13">
        <v>1</v>
      </c>
      <c r="N19" s="3">
        <v>50308</v>
      </c>
      <c r="O19" s="3">
        <v>400000</v>
      </c>
    </row>
    <row r="20" spans="2:15" x14ac:dyDescent="0.2">
      <c r="B20" s="40" t="s">
        <v>209</v>
      </c>
      <c r="C20" s="40" t="s">
        <v>59</v>
      </c>
      <c r="D20" s="40" t="s">
        <v>214</v>
      </c>
      <c r="E20" t="s">
        <v>114</v>
      </c>
      <c r="F20" s="40" t="s">
        <v>34</v>
      </c>
      <c r="G20" s="52" t="s">
        <v>178</v>
      </c>
      <c r="H20" s="40">
        <v>2021</v>
      </c>
      <c r="I20" s="30">
        <v>2022</v>
      </c>
      <c r="J20" s="39">
        <v>66091670</v>
      </c>
      <c r="K20" s="45">
        <v>0</v>
      </c>
      <c r="L20" s="45">
        <v>66091670</v>
      </c>
      <c r="M20" s="13">
        <v>0.91666671289875179</v>
      </c>
      <c r="N20" s="3">
        <v>55339</v>
      </c>
      <c r="O20" s="3">
        <v>213000</v>
      </c>
    </row>
    <row r="21" spans="2:15" x14ac:dyDescent="0.2">
      <c r="B21" s="40" t="s">
        <v>33</v>
      </c>
      <c r="C21" s="40" t="s">
        <v>60</v>
      </c>
      <c r="D21" s="40" t="s">
        <v>214</v>
      </c>
      <c r="E21" t="s">
        <v>114</v>
      </c>
      <c r="F21" s="40" t="s">
        <v>34</v>
      </c>
      <c r="G21" s="52" t="s">
        <v>178</v>
      </c>
      <c r="H21" s="40">
        <v>2020</v>
      </c>
      <c r="I21" s="30">
        <v>2023</v>
      </c>
      <c r="J21" s="39">
        <v>19163075.73</v>
      </c>
      <c r="K21" s="45">
        <v>0</v>
      </c>
      <c r="L21" s="45">
        <v>19163075.73</v>
      </c>
      <c r="M21" s="13">
        <v>0.9253316157170709</v>
      </c>
      <c r="N21" s="3">
        <v>79800.598539440194</v>
      </c>
      <c r="O21" s="3">
        <v>8000</v>
      </c>
    </row>
    <row r="22" spans="2:15" x14ac:dyDescent="0.2">
      <c r="B22" s="40" t="s">
        <v>211</v>
      </c>
      <c r="C22" s="40" t="s">
        <v>212</v>
      </c>
      <c r="D22" s="40" t="s">
        <v>214</v>
      </c>
      <c r="E22" s="38" t="s">
        <v>115</v>
      </c>
      <c r="F22" s="40" t="s">
        <v>216</v>
      </c>
      <c r="G22" s="52" t="s">
        <v>180</v>
      </c>
      <c r="H22" s="40">
        <v>2023</v>
      </c>
      <c r="I22" s="30">
        <v>2024</v>
      </c>
      <c r="J22" s="39">
        <v>2500000</v>
      </c>
      <c r="K22" s="45">
        <v>9500000</v>
      </c>
      <c r="L22" s="45">
        <v>12000000</v>
      </c>
      <c r="M22" s="13">
        <v>0.20833333333333334</v>
      </c>
      <c r="N22" s="3">
        <v>375000</v>
      </c>
      <c r="O22" s="3">
        <v>0</v>
      </c>
    </row>
    <row r="23" spans="2:15" x14ac:dyDescent="0.2">
      <c r="B23" s="40" t="s">
        <v>61</v>
      </c>
      <c r="C23" s="40" t="s">
        <v>62</v>
      </c>
      <c r="D23" s="40" t="s">
        <v>214</v>
      </c>
      <c r="E23" s="38" t="s">
        <v>115</v>
      </c>
      <c r="F23" s="40" t="s">
        <v>113</v>
      </c>
      <c r="G23" s="52" t="s">
        <v>181</v>
      </c>
      <c r="H23" s="40">
        <v>2021</v>
      </c>
      <c r="I23" s="30">
        <v>2022</v>
      </c>
      <c r="J23" s="39">
        <v>10690365.67</v>
      </c>
      <c r="K23" s="45">
        <v>0</v>
      </c>
      <c r="L23" s="45">
        <v>10690365.67</v>
      </c>
      <c r="M23" s="13">
        <v>0.97673886332369719</v>
      </c>
      <c r="N23" s="3">
        <v>29302.165899710915</v>
      </c>
      <c r="O23" s="3">
        <v>20885</v>
      </c>
    </row>
    <row r="24" spans="2:15" s="42" customFormat="1" x14ac:dyDescent="0.2">
      <c r="B24" s="41" t="s">
        <v>213</v>
      </c>
      <c r="C24" s="41" t="s">
        <v>63</v>
      </c>
      <c r="D24" s="41" t="s">
        <v>214</v>
      </c>
      <c r="E24" s="42" t="s">
        <v>114</v>
      </c>
      <c r="F24" s="41" t="s">
        <v>113</v>
      </c>
      <c r="G24" s="52" t="s">
        <v>178</v>
      </c>
      <c r="H24" s="40">
        <v>2020</v>
      </c>
      <c r="I24" s="30">
        <v>2022</v>
      </c>
      <c r="J24" s="44">
        <v>135150000</v>
      </c>
      <c r="K24" s="45">
        <v>0</v>
      </c>
      <c r="L24" s="45">
        <v>135150000</v>
      </c>
      <c r="M24" s="13">
        <v>0.85</v>
      </c>
      <c r="N24" s="3">
        <v>408000</v>
      </c>
      <c r="O24" s="3">
        <v>480000</v>
      </c>
    </row>
    <row r="25" spans="2:15" x14ac:dyDescent="0.2">
      <c r="B25" t="s">
        <v>186</v>
      </c>
      <c r="I25" s="30"/>
      <c r="J25" s="35">
        <f>SUM(Table3[Outstanding amount
31 Dec 2023 (EUR)])</f>
        <v>1721400926.3099999</v>
      </c>
      <c r="K25" s="35">
        <f>SUM(Table3[Unwithdrawn credit commitment
31 Dec 2023 (EUR)])</f>
        <v>31026761.09</v>
      </c>
      <c r="L25" s="35">
        <f>SUM(Table3[Total committed finance
31 Dec 2023 (EUR)])</f>
        <v>1752427687.4000001</v>
      </c>
      <c r="N25" s="3">
        <f>SUM(Table3[[Number of visitors and patient visits ]])</f>
        <v>3086965.042473767</v>
      </c>
      <c r="O25" s="3">
        <f>SUM(Table3[Number of welfare service users reached])</f>
        <v>6100625</v>
      </c>
    </row>
    <row r="28" spans="2:15" x14ac:dyDescent="0.2">
      <c r="B28" t="s">
        <v>295</v>
      </c>
    </row>
  </sheetData>
  <sheetProtection algorithmName="SHA-512" hashValue="9Ikokl2bF17IZPJs5HgPjRJdPj8f4vCcaXC4t6P47zewl1J3nbo56hiJSnXaztp8eiHpwn2rT6wP9lTrA6frSw==" saltValue="UnBdYk+2ubO19I7fQ8KzvQ==" spinCount="100000" sheet="1" objects="1" scenarios="1"/>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sheetPr>
  <dimension ref="B1:P102"/>
  <sheetViews>
    <sheetView showGridLines="0" zoomScale="99" zoomScaleNormal="80" workbookViewId="0">
      <pane ySplit="3" topLeftCell="A71" activePane="bottomLeft" state="frozen"/>
      <selection pane="bottomLeft"/>
    </sheetView>
  </sheetViews>
  <sheetFormatPr defaultRowHeight="14.25" x14ac:dyDescent="0.2"/>
  <cols>
    <col min="1" max="1" width="4.125" customWidth="1"/>
    <col min="2" max="2" width="62.625" customWidth="1"/>
    <col min="3" max="3" width="53.625" customWidth="1"/>
    <col min="4" max="4" width="27.625" customWidth="1"/>
    <col min="5" max="5" width="43.625" style="4" customWidth="1"/>
    <col min="6" max="6" width="36.625" style="12" customWidth="1"/>
    <col min="7" max="8" width="20.625" style="12" customWidth="1"/>
    <col min="9" max="9" width="20.625" style="11" customWidth="1"/>
    <col min="10" max="11" width="25.625" style="4" customWidth="1"/>
    <col min="12" max="12" width="25.625" style="6" customWidth="1"/>
    <col min="13" max="16" width="25.625" customWidth="1"/>
  </cols>
  <sheetData>
    <row r="1" spans="2:16" ht="23.1" customHeight="1" x14ac:dyDescent="0.2"/>
    <row r="2" spans="2:16" ht="23.1" customHeight="1" x14ac:dyDescent="0.35">
      <c r="B2" s="14" t="s">
        <v>9</v>
      </c>
      <c r="C2" s="14"/>
      <c r="D2" s="14"/>
      <c r="E2" s="14"/>
      <c r="F2" s="14"/>
      <c r="G2" s="14"/>
      <c r="H2" s="14"/>
      <c r="I2" s="16"/>
      <c r="J2" s="14"/>
      <c r="K2" s="14"/>
      <c r="L2" s="17"/>
    </row>
    <row r="3" spans="2:16" ht="63" customHeight="1" x14ac:dyDescent="0.2">
      <c r="B3" s="15" t="s">
        <v>25</v>
      </c>
      <c r="C3" s="15" t="s">
        <v>26</v>
      </c>
      <c r="D3" s="15" t="s">
        <v>110</v>
      </c>
      <c r="E3" s="15" t="s">
        <v>27</v>
      </c>
      <c r="F3" s="15" t="s">
        <v>28</v>
      </c>
      <c r="G3" s="15" t="s">
        <v>177</v>
      </c>
      <c r="H3" s="15" t="s">
        <v>29</v>
      </c>
      <c r="I3" s="15" t="s">
        <v>30</v>
      </c>
      <c r="J3" s="19" t="s">
        <v>190</v>
      </c>
      <c r="K3" s="19" t="s">
        <v>221</v>
      </c>
      <c r="L3" s="19" t="s">
        <v>222</v>
      </c>
      <c r="M3" s="19" t="s">
        <v>226</v>
      </c>
      <c r="N3" s="15" t="s">
        <v>4</v>
      </c>
      <c r="O3" s="15" t="s">
        <v>5</v>
      </c>
      <c r="P3" s="26" t="s">
        <v>6</v>
      </c>
    </row>
    <row r="4" spans="2:16" x14ac:dyDescent="0.2">
      <c r="B4" s="40" t="s">
        <v>228</v>
      </c>
      <c r="C4" s="40" t="s">
        <v>229</v>
      </c>
      <c r="D4" s="40" t="s">
        <v>112</v>
      </c>
      <c r="E4" s="40" t="s">
        <v>36</v>
      </c>
      <c r="F4" s="40" t="s">
        <v>37</v>
      </c>
      <c r="G4" s="40" t="s">
        <v>180</v>
      </c>
      <c r="H4" s="40">
        <v>2023</v>
      </c>
      <c r="I4" s="40">
        <v>2023</v>
      </c>
      <c r="J4" s="45">
        <v>111394</v>
      </c>
      <c r="K4" s="45">
        <v>0</v>
      </c>
      <c r="L4" s="45">
        <v>111394</v>
      </c>
      <c r="M4" s="13">
        <v>0.99458928571428573</v>
      </c>
      <c r="N4" s="25">
        <v>9.9458928571428569</v>
      </c>
      <c r="O4" s="25">
        <v>4.9729464285714284</v>
      </c>
      <c r="P4" s="25">
        <v>4.9729464285714284</v>
      </c>
    </row>
    <row r="5" spans="2:16" x14ac:dyDescent="0.2">
      <c r="B5" s="40" t="s">
        <v>64</v>
      </c>
      <c r="C5" s="40" t="s">
        <v>65</v>
      </c>
      <c r="D5" s="40" t="s">
        <v>214</v>
      </c>
      <c r="E5" s="40" t="s">
        <v>36</v>
      </c>
      <c r="F5" s="40" t="s">
        <v>31</v>
      </c>
      <c r="G5" s="40" t="s">
        <v>182</v>
      </c>
      <c r="H5" s="40">
        <v>2021</v>
      </c>
      <c r="I5" s="40">
        <v>2022</v>
      </c>
      <c r="J5" s="45">
        <v>7161250</v>
      </c>
      <c r="K5" s="45">
        <v>0</v>
      </c>
      <c r="L5" s="45">
        <v>7161250</v>
      </c>
      <c r="M5" s="13">
        <v>1</v>
      </c>
      <c r="N5" s="25">
        <v>45</v>
      </c>
      <c r="O5" s="25">
        <v>45</v>
      </c>
      <c r="P5" s="25">
        <v>0</v>
      </c>
    </row>
    <row r="6" spans="2:16" x14ac:dyDescent="0.2">
      <c r="B6" s="40" t="s">
        <v>117</v>
      </c>
      <c r="C6" s="40" t="s">
        <v>118</v>
      </c>
      <c r="D6" s="40" t="s">
        <v>214</v>
      </c>
      <c r="E6" s="40" t="s">
        <v>36</v>
      </c>
      <c r="F6" s="40" t="s">
        <v>31</v>
      </c>
      <c r="G6" s="40" t="s">
        <v>182</v>
      </c>
      <c r="H6" s="40">
        <v>2022</v>
      </c>
      <c r="I6" s="40" t="s">
        <v>48</v>
      </c>
      <c r="J6" s="45">
        <v>3696000</v>
      </c>
      <c r="K6" s="45">
        <v>0</v>
      </c>
      <c r="L6" s="45">
        <v>3696000</v>
      </c>
      <c r="M6" s="13">
        <v>1</v>
      </c>
      <c r="N6" s="25">
        <v>30</v>
      </c>
      <c r="O6" s="25">
        <v>30</v>
      </c>
      <c r="P6" s="25">
        <v>30</v>
      </c>
    </row>
    <row r="7" spans="2:16" x14ac:dyDescent="0.2">
      <c r="B7" s="40" t="s">
        <v>230</v>
      </c>
      <c r="C7" s="40" t="s">
        <v>231</v>
      </c>
      <c r="D7" s="40" t="s">
        <v>112</v>
      </c>
      <c r="E7" s="40" t="s">
        <v>36</v>
      </c>
      <c r="F7" s="40" t="s">
        <v>285</v>
      </c>
      <c r="G7" s="40" t="s">
        <v>180</v>
      </c>
      <c r="H7" s="40">
        <v>2023</v>
      </c>
      <c r="I7" s="40">
        <v>2024</v>
      </c>
      <c r="J7" s="45">
        <v>764382</v>
      </c>
      <c r="K7" s="45">
        <v>435783</v>
      </c>
      <c r="L7" s="45">
        <v>1200165</v>
      </c>
      <c r="M7" s="13">
        <v>0.63689742660384197</v>
      </c>
      <c r="N7" s="25">
        <v>95.53461399057629</v>
      </c>
      <c r="O7" s="25">
        <v>74.516998912649512</v>
      </c>
      <c r="P7" s="25">
        <v>74.516998912649512</v>
      </c>
    </row>
    <row r="8" spans="2:16" x14ac:dyDescent="0.2">
      <c r="B8" s="40" t="s">
        <v>119</v>
      </c>
      <c r="C8" s="40" t="s">
        <v>232</v>
      </c>
      <c r="D8" s="40" t="s">
        <v>112</v>
      </c>
      <c r="E8" s="40" t="s">
        <v>36</v>
      </c>
      <c r="F8" s="40" t="s">
        <v>45</v>
      </c>
      <c r="G8" s="40" t="s">
        <v>180</v>
      </c>
      <c r="H8" s="40">
        <v>2022</v>
      </c>
      <c r="I8" s="40">
        <v>2023</v>
      </c>
      <c r="J8" s="45">
        <v>500560</v>
      </c>
      <c r="K8" s="45">
        <v>344848</v>
      </c>
      <c r="L8" s="45">
        <v>845408</v>
      </c>
      <c r="M8" s="13">
        <v>0.59209281199136987</v>
      </c>
      <c r="N8" s="25">
        <v>31.380919035542604</v>
      </c>
      <c r="O8" s="25">
        <v>31.380919035542604</v>
      </c>
      <c r="P8" s="25">
        <v>31.380919035542604</v>
      </c>
    </row>
    <row r="9" spans="2:16" x14ac:dyDescent="0.2">
      <c r="B9" s="40" t="s">
        <v>43</v>
      </c>
      <c r="C9" s="40" t="s">
        <v>233</v>
      </c>
      <c r="D9" s="40" t="s">
        <v>112</v>
      </c>
      <c r="E9" s="40" t="s">
        <v>44</v>
      </c>
      <c r="F9" s="40" t="s">
        <v>45</v>
      </c>
      <c r="G9" s="40" t="s">
        <v>225</v>
      </c>
      <c r="H9" s="40">
        <v>2021</v>
      </c>
      <c r="I9" s="40">
        <v>2021</v>
      </c>
      <c r="J9" s="45">
        <v>1458809</v>
      </c>
      <c r="K9" s="45">
        <v>0</v>
      </c>
      <c r="L9" s="45">
        <v>1458809</v>
      </c>
      <c r="M9" s="13">
        <v>1</v>
      </c>
      <c r="N9" s="25">
        <v>62</v>
      </c>
      <c r="O9" s="25">
        <v>62</v>
      </c>
      <c r="P9" s="25">
        <v>62</v>
      </c>
    </row>
    <row r="10" spans="2:16" x14ac:dyDescent="0.2">
      <c r="B10" s="40" t="s">
        <v>43</v>
      </c>
      <c r="C10" s="40" t="s">
        <v>120</v>
      </c>
      <c r="D10" s="40" t="s">
        <v>214</v>
      </c>
      <c r="E10" s="40" t="s">
        <v>44</v>
      </c>
      <c r="F10" s="40" t="s">
        <v>45</v>
      </c>
      <c r="G10" s="40" t="s">
        <v>183</v>
      </c>
      <c r="H10" s="40">
        <v>2021</v>
      </c>
      <c r="I10" s="40">
        <v>2022</v>
      </c>
      <c r="J10" s="45">
        <v>12696766</v>
      </c>
      <c r="K10" s="45">
        <v>913275</v>
      </c>
      <c r="L10" s="45">
        <v>13610041</v>
      </c>
      <c r="M10" s="13">
        <v>0.91530936289271636</v>
      </c>
      <c r="N10" s="25">
        <v>124.48207335340942</v>
      </c>
      <c r="O10" s="25">
        <v>124.48207335340942</v>
      </c>
      <c r="P10" s="25">
        <v>124.48207335340942</v>
      </c>
    </row>
    <row r="11" spans="2:16" x14ac:dyDescent="0.2">
      <c r="B11" s="40" t="s">
        <v>43</v>
      </c>
      <c r="C11" s="40" t="s">
        <v>234</v>
      </c>
      <c r="D11" s="40" t="s">
        <v>214</v>
      </c>
      <c r="E11" s="40" t="s">
        <v>44</v>
      </c>
      <c r="F11" s="40" t="s">
        <v>45</v>
      </c>
      <c r="G11" s="40" t="s">
        <v>183</v>
      </c>
      <c r="H11" s="40">
        <v>2023</v>
      </c>
      <c r="I11" s="40">
        <v>2024</v>
      </c>
      <c r="J11" s="45">
        <v>6300000</v>
      </c>
      <c r="K11" s="45">
        <v>9101150</v>
      </c>
      <c r="L11" s="45">
        <v>15401150</v>
      </c>
      <c r="M11" s="13">
        <v>0.40906036237553689</v>
      </c>
      <c r="N11" s="25">
        <v>66.267778704836971</v>
      </c>
      <c r="O11" s="25">
        <v>49.087243485064427</v>
      </c>
      <c r="P11" s="25">
        <v>49.087243485064427</v>
      </c>
    </row>
    <row r="12" spans="2:16" x14ac:dyDescent="0.2">
      <c r="B12" s="40" t="s">
        <v>43</v>
      </c>
      <c r="C12" s="40" t="s">
        <v>121</v>
      </c>
      <c r="D12" s="40" t="s">
        <v>112</v>
      </c>
      <c r="E12" s="40" t="s">
        <v>44</v>
      </c>
      <c r="F12" s="40" t="s">
        <v>45</v>
      </c>
      <c r="G12" s="40" t="s">
        <v>183</v>
      </c>
      <c r="H12" s="40">
        <v>2021</v>
      </c>
      <c r="I12" s="40">
        <v>2020</v>
      </c>
      <c r="J12" s="45">
        <v>836398</v>
      </c>
      <c r="K12" s="45">
        <v>0</v>
      </c>
      <c r="L12" s="45">
        <v>836398</v>
      </c>
      <c r="M12" s="13">
        <v>0.96750118277418096</v>
      </c>
      <c r="N12" s="25">
        <v>36.765044945418879</v>
      </c>
      <c r="O12" s="25">
        <v>36.765044945418879</v>
      </c>
      <c r="P12" s="25">
        <v>36.765044945418879</v>
      </c>
    </row>
    <row r="13" spans="2:16" x14ac:dyDescent="0.2">
      <c r="B13" s="40" t="s">
        <v>43</v>
      </c>
      <c r="C13" s="40" t="s">
        <v>122</v>
      </c>
      <c r="D13" s="40" t="s">
        <v>112</v>
      </c>
      <c r="E13" s="40" t="s">
        <v>44</v>
      </c>
      <c r="F13" s="40" t="s">
        <v>45</v>
      </c>
      <c r="G13" s="40" t="s">
        <v>183</v>
      </c>
      <c r="H13" s="40">
        <v>2020</v>
      </c>
      <c r="I13" s="40">
        <v>2021</v>
      </c>
      <c r="J13" s="45">
        <v>4644060</v>
      </c>
      <c r="K13" s="45">
        <v>0</v>
      </c>
      <c r="L13" s="45">
        <v>4644060</v>
      </c>
      <c r="M13" s="13">
        <v>0.94800028415145277</v>
      </c>
      <c r="N13" s="25">
        <v>58.776017617390075</v>
      </c>
      <c r="O13" s="25">
        <v>58.776017617390075</v>
      </c>
      <c r="P13" s="25">
        <v>58.776017617390075</v>
      </c>
    </row>
    <row r="14" spans="2:16" x14ac:dyDescent="0.2">
      <c r="B14" s="40" t="s">
        <v>43</v>
      </c>
      <c r="C14" s="40" t="s">
        <v>123</v>
      </c>
      <c r="D14" s="40" t="s">
        <v>214</v>
      </c>
      <c r="E14" s="40" t="s">
        <v>44</v>
      </c>
      <c r="F14" s="40" t="s">
        <v>45</v>
      </c>
      <c r="G14" s="40" t="s">
        <v>183</v>
      </c>
      <c r="H14" s="40">
        <v>2022</v>
      </c>
      <c r="I14" s="40">
        <v>2023</v>
      </c>
      <c r="J14" s="45">
        <v>14627572</v>
      </c>
      <c r="K14" s="45">
        <v>0</v>
      </c>
      <c r="L14" s="45">
        <v>14627572</v>
      </c>
      <c r="M14" s="13">
        <v>0.98200003302967953</v>
      </c>
      <c r="N14" s="25">
        <v>176.76000594534233</v>
      </c>
      <c r="O14" s="25">
        <v>121.76800409568027</v>
      </c>
      <c r="P14" s="25">
        <v>121.76800409568027</v>
      </c>
    </row>
    <row r="15" spans="2:16" x14ac:dyDescent="0.2">
      <c r="B15" s="40" t="s">
        <v>43</v>
      </c>
      <c r="C15" s="40" t="s">
        <v>124</v>
      </c>
      <c r="D15" s="40" t="s">
        <v>112</v>
      </c>
      <c r="E15" s="40" t="s">
        <v>44</v>
      </c>
      <c r="F15" s="40" t="s">
        <v>45</v>
      </c>
      <c r="G15" s="40" t="s">
        <v>183</v>
      </c>
      <c r="H15" s="40">
        <v>2021</v>
      </c>
      <c r="I15" s="40">
        <v>2021</v>
      </c>
      <c r="J15" s="45">
        <v>3897520</v>
      </c>
      <c r="K15" s="45">
        <v>0</v>
      </c>
      <c r="L15" s="45">
        <v>3897520</v>
      </c>
      <c r="M15" s="13">
        <v>0.94599999999999995</v>
      </c>
      <c r="N15" s="25">
        <v>47.3</v>
      </c>
      <c r="O15" s="25">
        <v>47.3</v>
      </c>
      <c r="P15" s="25">
        <v>47.3</v>
      </c>
    </row>
    <row r="16" spans="2:16" x14ac:dyDescent="0.2">
      <c r="B16" s="40" t="s">
        <v>43</v>
      </c>
      <c r="C16" s="40" t="s">
        <v>125</v>
      </c>
      <c r="D16" s="40" t="s">
        <v>112</v>
      </c>
      <c r="E16" s="40" t="s">
        <v>44</v>
      </c>
      <c r="F16" s="40" t="s">
        <v>45</v>
      </c>
      <c r="G16" s="40" t="s">
        <v>183</v>
      </c>
      <c r="H16" s="40">
        <v>2021</v>
      </c>
      <c r="I16" s="40">
        <v>2021</v>
      </c>
      <c r="J16" s="45">
        <v>1414248</v>
      </c>
      <c r="K16" s="45">
        <v>0</v>
      </c>
      <c r="L16" s="45">
        <v>1414248</v>
      </c>
      <c r="M16" s="13">
        <v>0.97399999999999998</v>
      </c>
      <c r="N16" s="25">
        <v>62.335999999999999</v>
      </c>
      <c r="O16" s="25">
        <v>62.335999999999999</v>
      </c>
      <c r="P16" s="25">
        <v>62.335999999999999</v>
      </c>
    </row>
    <row r="17" spans="2:16" x14ac:dyDescent="0.2">
      <c r="B17" s="40" t="s">
        <v>43</v>
      </c>
      <c r="C17" s="40" t="s">
        <v>126</v>
      </c>
      <c r="D17" s="40" t="s">
        <v>112</v>
      </c>
      <c r="E17" s="40" t="s">
        <v>44</v>
      </c>
      <c r="F17" s="40" t="s">
        <v>45</v>
      </c>
      <c r="G17" s="40" t="s">
        <v>183</v>
      </c>
      <c r="H17" s="40">
        <v>2020</v>
      </c>
      <c r="I17" s="40">
        <v>2020</v>
      </c>
      <c r="J17" s="45">
        <v>4653763</v>
      </c>
      <c r="K17" s="45">
        <v>0</v>
      </c>
      <c r="L17" s="45">
        <v>4653763</v>
      </c>
      <c r="M17" s="13">
        <v>0.95450057428829271</v>
      </c>
      <c r="N17" s="25">
        <v>34.362020674378535</v>
      </c>
      <c r="O17" s="25">
        <v>34.362020674378535</v>
      </c>
      <c r="P17" s="25">
        <v>34.362020674378535</v>
      </c>
    </row>
    <row r="18" spans="2:16" x14ac:dyDescent="0.2">
      <c r="B18" s="40" t="s">
        <v>43</v>
      </c>
      <c r="C18" s="40" t="s">
        <v>127</v>
      </c>
      <c r="D18" s="40" t="s">
        <v>112</v>
      </c>
      <c r="E18" s="40" t="s">
        <v>44</v>
      </c>
      <c r="F18" s="40" t="s">
        <v>45</v>
      </c>
      <c r="G18" s="40" t="s">
        <v>183</v>
      </c>
      <c r="H18" s="40">
        <v>2020</v>
      </c>
      <c r="I18" s="40">
        <v>2019</v>
      </c>
      <c r="J18" s="45">
        <v>7175728</v>
      </c>
      <c r="K18" s="45">
        <v>0</v>
      </c>
      <c r="L18" s="45">
        <v>7175728</v>
      </c>
      <c r="M18" s="13">
        <v>0.95272823060933365</v>
      </c>
      <c r="N18" s="25">
        <v>110.5164747506827</v>
      </c>
      <c r="O18" s="25">
        <v>110.5164747506827</v>
      </c>
      <c r="P18" s="25">
        <v>110.5164747506827</v>
      </c>
    </row>
    <row r="19" spans="2:16" x14ac:dyDescent="0.2">
      <c r="B19" s="40" t="s">
        <v>43</v>
      </c>
      <c r="C19" s="40" t="s">
        <v>235</v>
      </c>
      <c r="D19" s="40" t="s">
        <v>280</v>
      </c>
      <c r="E19" s="40" t="s">
        <v>44</v>
      </c>
      <c r="F19" s="40" t="s">
        <v>45</v>
      </c>
      <c r="G19" s="40" t="s">
        <v>183</v>
      </c>
      <c r="H19" s="40">
        <v>2023</v>
      </c>
      <c r="I19" s="40" t="s">
        <v>280</v>
      </c>
      <c r="J19" s="45">
        <v>0</v>
      </c>
      <c r="K19" s="45">
        <v>6953601</v>
      </c>
      <c r="L19" s="45">
        <v>6953601</v>
      </c>
      <c r="M19" s="13">
        <v>0</v>
      </c>
      <c r="N19" s="25">
        <v>0</v>
      </c>
      <c r="O19" s="25">
        <v>0</v>
      </c>
      <c r="P19" s="25">
        <v>0</v>
      </c>
    </row>
    <row r="20" spans="2:16" x14ac:dyDescent="0.2">
      <c r="B20" s="40" t="s">
        <v>43</v>
      </c>
      <c r="C20" s="40" t="s">
        <v>128</v>
      </c>
      <c r="D20" s="40" t="s">
        <v>112</v>
      </c>
      <c r="E20" s="40" t="s">
        <v>44</v>
      </c>
      <c r="F20" s="40" t="s">
        <v>45</v>
      </c>
      <c r="G20" s="40" t="s">
        <v>183</v>
      </c>
      <c r="H20" s="40">
        <v>2021</v>
      </c>
      <c r="I20" s="40">
        <v>2021</v>
      </c>
      <c r="J20" s="45">
        <v>2570463</v>
      </c>
      <c r="K20" s="45">
        <v>0</v>
      </c>
      <c r="L20" s="45">
        <v>2570463</v>
      </c>
      <c r="M20" s="13">
        <v>0.98050033128838565</v>
      </c>
      <c r="N20" s="25">
        <v>92.167031141108254</v>
      </c>
      <c r="O20" s="25">
        <v>92.167031141108254</v>
      </c>
      <c r="P20" s="25">
        <v>92.167031141108254</v>
      </c>
    </row>
    <row r="21" spans="2:16" x14ac:dyDescent="0.2">
      <c r="B21" s="40" t="s">
        <v>43</v>
      </c>
      <c r="C21" s="40" t="s">
        <v>129</v>
      </c>
      <c r="D21" s="40" t="s">
        <v>214</v>
      </c>
      <c r="E21" s="40" t="s">
        <v>44</v>
      </c>
      <c r="F21" s="47" t="s">
        <v>45</v>
      </c>
      <c r="G21" s="40" t="s">
        <v>183</v>
      </c>
      <c r="H21" s="40">
        <v>2022</v>
      </c>
      <c r="I21" s="40">
        <v>2022</v>
      </c>
      <c r="J21" s="45">
        <v>6027910</v>
      </c>
      <c r="K21" s="45">
        <v>0</v>
      </c>
      <c r="L21" s="45">
        <v>6027910</v>
      </c>
      <c r="M21" s="13">
        <v>0.98274272787238892</v>
      </c>
      <c r="N21" s="25">
        <v>71.740219134684381</v>
      </c>
      <c r="O21" s="25">
        <v>71.740219134684381</v>
      </c>
      <c r="P21" s="25">
        <v>71.740219134684381</v>
      </c>
    </row>
    <row r="22" spans="2:16" x14ac:dyDescent="0.2">
      <c r="B22" s="40" t="s">
        <v>43</v>
      </c>
      <c r="C22" s="40" t="s">
        <v>130</v>
      </c>
      <c r="D22" s="40" t="s">
        <v>214</v>
      </c>
      <c r="E22" s="40" t="s">
        <v>44</v>
      </c>
      <c r="F22" s="40" t="s">
        <v>45</v>
      </c>
      <c r="G22" s="40" t="s">
        <v>183</v>
      </c>
      <c r="H22" s="40">
        <v>2020</v>
      </c>
      <c r="I22" s="40">
        <v>2021</v>
      </c>
      <c r="J22" s="45">
        <v>12066729</v>
      </c>
      <c r="K22" s="45">
        <v>422313</v>
      </c>
      <c r="L22" s="45">
        <v>12489042</v>
      </c>
      <c r="M22" s="13">
        <v>0.9152997607666572</v>
      </c>
      <c r="N22" s="25">
        <v>80.546378947465826</v>
      </c>
      <c r="O22" s="25">
        <v>80.546378947465826</v>
      </c>
      <c r="P22" s="25">
        <v>80.546378947465826</v>
      </c>
    </row>
    <row r="23" spans="2:16" x14ac:dyDescent="0.2">
      <c r="B23" s="40" t="s">
        <v>43</v>
      </c>
      <c r="C23" s="40" t="s">
        <v>131</v>
      </c>
      <c r="D23" s="40" t="s">
        <v>112</v>
      </c>
      <c r="E23" s="40" t="s">
        <v>44</v>
      </c>
      <c r="F23" s="40" t="s">
        <v>45</v>
      </c>
      <c r="G23" s="40" t="s">
        <v>183</v>
      </c>
      <c r="H23" s="40">
        <v>2021</v>
      </c>
      <c r="I23" s="40">
        <v>2021</v>
      </c>
      <c r="J23" s="45">
        <v>3172178</v>
      </c>
      <c r="K23" s="45">
        <v>0</v>
      </c>
      <c r="L23" s="45">
        <v>3172178</v>
      </c>
      <c r="M23" s="13">
        <v>0.97400067672668167</v>
      </c>
      <c r="N23" s="25">
        <v>43.830030452700676</v>
      </c>
      <c r="O23" s="25">
        <v>43.830030452700676</v>
      </c>
      <c r="P23" s="25">
        <v>43.830030452700676</v>
      </c>
    </row>
    <row r="24" spans="2:16" x14ac:dyDescent="0.2">
      <c r="B24" s="40" t="s">
        <v>43</v>
      </c>
      <c r="C24" s="40" t="s">
        <v>132</v>
      </c>
      <c r="D24" s="40" t="s">
        <v>112</v>
      </c>
      <c r="E24" s="40" t="s">
        <v>44</v>
      </c>
      <c r="F24" s="40" t="s">
        <v>45</v>
      </c>
      <c r="G24" s="40" t="s">
        <v>183</v>
      </c>
      <c r="H24" s="40">
        <v>2020</v>
      </c>
      <c r="I24" s="40">
        <v>2020</v>
      </c>
      <c r="J24" s="45">
        <v>5229262</v>
      </c>
      <c r="K24" s="45">
        <v>0</v>
      </c>
      <c r="L24" s="45">
        <v>5229262</v>
      </c>
      <c r="M24" s="13">
        <v>0.89200020469432317</v>
      </c>
      <c r="N24" s="25">
        <v>63.332014533296942</v>
      </c>
      <c r="O24" s="25">
        <v>63.332014533296942</v>
      </c>
      <c r="P24" s="25">
        <v>63.332014533296942</v>
      </c>
    </row>
    <row r="25" spans="2:16" x14ac:dyDescent="0.2">
      <c r="B25" s="40" t="s">
        <v>43</v>
      </c>
      <c r="C25" s="40" t="s">
        <v>133</v>
      </c>
      <c r="D25" s="40" t="s">
        <v>112</v>
      </c>
      <c r="E25" s="40" t="s">
        <v>44</v>
      </c>
      <c r="F25" s="40" t="s">
        <v>45</v>
      </c>
      <c r="G25" s="40" t="s">
        <v>183</v>
      </c>
      <c r="H25" s="40">
        <v>2020</v>
      </c>
      <c r="I25" s="40">
        <v>2020</v>
      </c>
      <c r="J25" s="45">
        <v>8295347</v>
      </c>
      <c r="K25" s="45">
        <v>0</v>
      </c>
      <c r="L25" s="45">
        <v>8295347</v>
      </c>
      <c r="M25" s="13">
        <v>0.95964788700621706</v>
      </c>
      <c r="N25" s="25">
        <v>95.96478870062171</v>
      </c>
      <c r="O25" s="25">
        <v>95.96478870062171</v>
      </c>
      <c r="P25" s="25">
        <v>95.96478870062171</v>
      </c>
    </row>
    <row r="26" spans="2:16" x14ac:dyDescent="0.2">
      <c r="B26" s="40" t="s">
        <v>43</v>
      </c>
      <c r="C26" s="40" t="s">
        <v>134</v>
      </c>
      <c r="D26" s="40" t="s">
        <v>214</v>
      </c>
      <c r="E26" s="40" t="s">
        <v>44</v>
      </c>
      <c r="F26" s="40" t="s">
        <v>45</v>
      </c>
      <c r="G26" s="40" t="s">
        <v>183</v>
      </c>
      <c r="H26" s="40">
        <v>2020</v>
      </c>
      <c r="I26" s="40">
        <v>2021</v>
      </c>
      <c r="J26" s="45">
        <v>16108748</v>
      </c>
      <c r="K26" s="45">
        <v>986161</v>
      </c>
      <c r="L26" s="45">
        <v>17094909</v>
      </c>
      <c r="M26" s="13">
        <v>0.91073107198551584</v>
      </c>
      <c r="N26" s="25">
        <v>150.27062687761011</v>
      </c>
      <c r="O26" s="25">
        <v>150.27062687761011</v>
      </c>
      <c r="P26" s="25">
        <v>150.27062687761011</v>
      </c>
    </row>
    <row r="27" spans="2:16" x14ac:dyDescent="0.2">
      <c r="B27" s="40" t="s">
        <v>43</v>
      </c>
      <c r="C27" s="40" t="s">
        <v>135</v>
      </c>
      <c r="D27" s="40" t="s">
        <v>214</v>
      </c>
      <c r="E27" s="40" t="s">
        <v>44</v>
      </c>
      <c r="F27" s="40" t="s">
        <v>45</v>
      </c>
      <c r="G27" s="40" t="s">
        <v>183</v>
      </c>
      <c r="H27" s="40">
        <v>2022</v>
      </c>
      <c r="I27" s="40">
        <v>2022</v>
      </c>
      <c r="J27" s="45">
        <v>5567158</v>
      </c>
      <c r="K27" s="45">
        <v>0</v>
      </c>
      <c r="L27" s="45">
        <v>5567158</v>
      </c>
      <c r="M27" s="13">
        <v>0.98200011536013088</v>
      </c>
      <c r="N27" s="25">
        <v>54.010006344807195</v>
      </c>
      <c r="O27" s="25">
        <v>54.010006344807195</v>
      </c>
      <c r="P27" s="25">
        <v>54.010006344807195</v>
      </c>
    </row>
    <row r="28" spans="2:16" x14ac:dyDescent="0.2">
      <c r="B28" s="40" t="s">
        <v>43</v>
      </c>
      <c r="C28" s="40" t="s">
        <v>236</v>
      </c>
      <c r="D28" s="40" t="s">
        <v>214</v>
      </c>
      <c r="E28" s="40" t="s">
        <v>44</v>
      </c>
      <c r="F28" s="40" t="s">
        <v>45</v>
      </c>
      <c r="G28" s="40" t="s">
        <v>225</v>
      </c>
      <c r="H28" s="40">
        <v>2023</v>
      </c>
      <c r="I28" s="40">
        <v>2024</v>
      </c>
      <c r="J28" s="45">
        <v>6000000</v>
      </c>
      <c r="K28" s="45">
        <v>6095500</v>
      </c>
      <c r="L28" s="45">
        <v>12095500</v>
      </c>
      <c r="M28" s="13">
        <v>0.49605225083708815</v>
      </c>
      <c r="N28" s="25">
        <v>62.006531354636017</v>
      </c>
      <c r="O28" s="25">
        <v>53.573643090405518</v>
      </c>
      <c r="P28" s="25">
        <v>53.573643090405518</v>
      </c>
    </row>
    <row r="29" spans="2:16" x14ac:dyDescent="0.2">
      <c r="B29" s="40" t="s">
        <v>43</v>
      </c>
      <c r="C29" s="40" t="s">
        <v>136</v>
      </c>
      <c r="D29" s="40" t="s">
        <v>214</v>
      </c>
      <c r="E29" s="40" t="s">
        <v>44</v>
      </c>
      <c r="F29" s="40" t="s">
        <v>45</v>
      </c>
      <c r="G29" s="40" t="s">
        <v>183</v>
      </c>
      <c r="H29" s="40">
        <v>2020</v>
      </c>
      <c r="I29" s="40">
        <v>2021</v>
      </c>
      <c r="J29" s="45">
        <v>15572487</v>
      </c>
      <c r="K29" s="45">
        <v>0</v>
      </c>
      <c r="L29" s="45">
        <v>15572487</v>
      </c>
      <c r="M29" s="13">
        <v>0.94435942995754996</v>
      </c>
      <c r="N29" s="25">
        <v>152.98622765312308</v>
      </c>
      <c r="O29" s="25">
        <v>152.98622765312308</v>
      </c>
      <c r="P29" s="25">
        <v>152.98622765312308</v>
      </c>
    </row>
    <row r="30" spans="2:16" x14ac:dyDescent="0.2">
      <c r="B30" s="40" t="s">
        <v>43</v>
      </c>
      <c r="C30" s="40" t="s">
        <v>137</v>
      </c>
      <c r="D30" s="40" t="s">
        <v>112</v>
      </c>
      <c r="E30" s="40" t="s">
        <v>44</v>
      </c>
      <c r="F30" s="40" t="s">
        <v>45</v>
      </c>
      <c r="G30" s="40" t="s">
        <v>225</v>
      </c>
      <c r="H30" s="40">
        <v>2022</v>
      </c>
      <c r="I30" s="40">
        <v>2022</v>
      </c>
      <c r="J30" s="45">
        <v>7926006</v>
      </c>
      <c r="K30" s="45">
        <v>0</v>
      </c>
      <c r="L30" s="45">
        <v>7926006</v>
      </c>
      <c r="M30" s="13">
        <v>0.98700014943215775</v>
      </c>
      <c r="N30" s="25">
        <v>99.687015092647925</v>
      </c>
      <c r="O30" s="25">
        <v>99.687015092647925</v>
      </c>
      <c r="P30" s="25">
        <v>99.687015092647925</v>
      </c>
    </row>
    <row r="31" spans="2:16" x14ac:dyDescent="0.2">
      <c r="B31" s="40" t="s">
        <v>43</v>
      </c>
      <c r="C31" s="40" t="s">
        <v>237</v>
      </c>
      <c r="D31" s="40" t="s">
        <v>214</v>
      </c>
      <c r="E31" s="40" t="s">
        <v>44</v>
      </c>
      <c r="F31" s="40" t="s">
        <v>45</v>
      </c>
      <c r="G31" s="40" t="s">
        <v>225</v>
      </c>
      <c r="H31" s="40">
        <v>2022</v>
      </c>
      <c r="I31" s="40">
        <v>2023</v>
      </c>
      <c r="J31" s="45">
        <v>7869858</v>
      </c>
      <c r="K31" s="45">
        <v>0</v>
      </c>
      <c r="L31" s="45">
        <v>7869858</v>
      </c>
      <c r="M31" s="13">
        <v>1</v>
      </c>
      <c r="N31" s="25">
        <v>98</v>
      </c>
      <c r="O31" s="25">
        <v>98</v>
      </c>
      <c r="P31" s="25">
        <v>98</v>
      </c>
    </row>
    <row r="32" spans="2:16" x14ac:dyDescent="0.2">
      <c r="B32" s="40" t="s">
        <v>43</v>
      </c>
      <c r="C32" s="40" t="s">
        <v>138</v>
      </c>
      <c r="D32" s="40" t="s">
        <v>214</v>
      </c>
      <c r="E32" s="40" t="s">
        <v>44</v>
      </c>
      <c r="F32" s="40" t="s">
        <v>45</v>
      </c>
      <c r="G32" s="40" t="s">
        <v>225</v>
      </c>
      <c r="H32" s="40">
        <v>2022</v>
      </c>
      <c r="I32" s="40">
        <v>2023</v>
      </c>
      <c r="J32" s="45">
        <v>9321540</v>
      </c>
      <c r="K32" s="45">
        <v>0</v>
      </c>
      <c r="L32" s="45">
        <v>9321540</v>
      </c>
      <c r="M32" s="13">
        <v>1</v>
      </c>
      <c r="N32" s="25">
        <v>49</v>
      </c>
      <c r="O32" s="25">
        <v>49</v>
      </c>
      <c r="P32" s="25">
        <v>49</v>
      </c>
    </row>
    <row r="33" spans="2:16" x14ac:dyDescent="0.2">
      <c r="B33" s="40" t="s">
        <v>43</v>
      </c>
      <c r="C33" s="40" t="s">
        <v>238</v>
      </c>
      <c r="D33" s="40" t="s">
        <v>214</v>
      </c>
      <c r="E33" s="40" t="s">
        <v>44</v>
      </c>
      <c r="F33" s="40" t="s">
        <v>45</v>
      </c>
      <c r="G33" s="40" t="s">
        <v>225</v>
      </c>
      <c r="H33" s="40">
        <v>2022</v>
      </c>
      <c r="I33" s="40">
        <v>2023</v>
      </c>
      <c r="J33" s="45">
        <v>5631185</v>
      </c>
      <c r="K33" s="45">
        <v>0</v>
      </c>
      <c r="L33" s="45">
        <v>5631185</v>
      </c>
      <c r="M33" s="13">
        <v>1</v>
      </c>
      <c r="N33" s="25">
        <v>59</v>
      </c>
      <c r="O33" s="25">
        <v>59</v>
      </c>
      <c r="P33" s="25">
        <v>59</v>
      </c>
    </row>
    <row r="34" spans="2:16" x14ac:dyDescent="0.2">
      <c r="B34" s="40" t="s">
        <v>239</v>
      </c>
      <c r="C34" s="40" t="s">
        <v>240</v>
      </c>
      <c r="D34" s="40" t="s">
        <v>214</v>
      </c>
      <c r="E34" s="40" t="s">
        <v>175</v>
      </c>
      <c r="F34" s="40" t="s">
        <v>31</v>
      </c>
      <c r="G34" s="40" t="s">
        <v>180</v>
      </c>
      <c r="H34" s="40">
        <v>2023</v>
      </c>
      <c r="I34" s="40">
        <v>2024</v>
      </c>
      <c r="J34" s="45">
        <v>1084597</v>
      </c>
      <c r="K34" s="45">
        <v>693430</v>
      </c>
      <c r="L34" s="45">
        <v>1778027</v>
      </c>
      <c r="M34" s="13">
        <v>0.61000029808321243</v>
      </c>
      <c r="N34" s="25">
        <v>19.520009538662798</v>
      </c>
      <c r="O34" s="25">
        <v>9.1500044712481863</v>
      </c>
      <c r="P34" s="25">
        <v>9.1500044712481863</v>
      </c>
    </row>
    <row r="35" spans="2:16" x14ac:dyDescent="0.2">
      <c r="B35" s="40" t="s">
        <v>35</v>
      </c>
      <c r="C35" s="40" t="s">
        <v>139</v>
      </c>
      <c r="D35" s="40" t="s">
        <v>215</v>
      </c>
      <c r="E35" s="40" t="s">
        <v>36</v>
      </c>
      <c r="F35" s="40" t="s">
        <v>45</v>
      </c>
      <c r="G35" s="40" t="s">
        <v>180</v>
      </c>
      <c r="H35" s="40">
        <v>2022</v>
      </c>
      <c r="I35" s="40">
        <v>2024</v>
      </c>
      <c r="J35" s="45">
        <v>10175000</v>
      </c>
      <c r="K35" s="45">
        <v>825000</v>
      </c>
      <c r="L35" s="45">
        <v>11000000</v>
      </c>
      <c r="M35" s="13">
        <v>0.92500000000000004</v>
      </c>
      <c r="N35" s="25">
        <v>98.050000000000011</v>
      </c>
      <c r="O35" s="25">
        <v>93.425000000000011</v>
      </c>
      <c r="P35" s="25">
        <v>93</v>
      </c>
    </row>
    <row r="36" spans="2:16" x14ac:dyDescent="0.2">
      <c r="B36" s="40" t="s">
        <v>35</v>
      </c>
      <c r="C36" s="40" t="s">
        <v>66</v>
      </c>
      <c r="D36" s="40" t="s">
        <v>214</v>
      </c>
      <c r="E36" s="40" t="s">
        <v>36</v>
      </c>
      <c r="F36" s="40" t="s">
        <v>37</v>
      </c>
      <c r="G36" s="40" t="s">
        <v>180</v>
      </c>
      <c r="H36" s="40">
        <v>2020</v>
      </c>
      <c r="I36" s="40">
        <v>2021</v>
      </c>
      <c r="J36" s="45">
        <v>3990376</v>
      </c>
      <c r="K36" s="45">
        <v>0</v>
      </c>
      <c r="L36" s="45">
        <v>3990376</v>
      </c>
      <c r="M36" s="13">
        <v>0.97599999999999998</v>
      </c>
      <c r="N36" s="25">
        <v>44.896000000000001</v>
      </c>
      <c r="O36" s="25">
        <v>35.135999999999996</v>
      </c>
      <c r="P36" s="25">
        <v>35.135999999999996</v>
      </c>
    </row>
    <row r="37" spans="2:16" x14ac:dyDescent="0.2">
      <c r="B37" s="40" t="s">
        <v>140</v>
      </c>
      <c r="C37" s="40" t="s">
        <v>141</v>
      </c>
      <c r="D37" s="40" t="s">
        <v>214</v>
      </c>
      <c r="E37" s="40" t="s">
        <v>36</v>
      </c>
      <c r="F37" s="40" t="s">
        <v>37</v>
      </c>
      <c r="G37" s="40" t="s">
        <v>289</v>
      </c>
      <c r="H37" s="40">
        <v>2022</v>
      </c>
      <c r="I37" s="40">
        <v>2023</v>
      </c>
      <c r="J37" s="45">
        <v>8418250</v>
      </c>
      <c r="K37" s="45">
        <v>0</v>
      </c>
      <c r="L37" s="45">
        <v>8418250</v>
      </c>
      <c r="M37" s="13">
        <v>1</v>
      </c>
      <c r="N37" s="25">
        <v>90</v>
      </c>
      <c r="O37" s="25">
        <v>90</v>
      </c>
      <c r="P37" s="25">
        <v>90</v>
      </c>
    </row>
    <row r="38" spans="2:16" x14ac:dyDescent="0.2">
      <c r="B38" s="40" t="s">
        <v>241</v>
      </c>
      <c r="C38" s="40" t="s">
        <v>242</v>
      </c>
      <c r="D38" s="40" t="s">
        <v>214</v>
      </c>
      <c r="E38" s="40" t="s">
        <v>175</v>
      </c>
      <c r="F38" s="40" t="s">
        <v>37</v>
      </c>
      <c r="G38" s="40" t="s">
        <v>180</v>
      </c>
      <c r="H38" s="40">
        <v>2023</v>
      </c>
      <c r="I38" s="40">
        <v>2024</v>
      </c>
      <c r="J38" s="45">
        <v>0</v>
      </c>
      <c r="K38" s="45">
        <v>506383</v>
      </c>
      <c r="L38" s="45">
        <v>506383</v>
      </c>
      <c r="M38" s="13">
        <v>0</v>
      </c>
      <c r="N38" s="25">
        <v>0</v>
      </c>
      <c r="O38" s="25">
        <v>0</v>
      </c>
      <c r="P38" s="25">
        <v>0</v>
      </c>
    </row>
    <row r="39" spans="2:16" x14ac:dyDescent="0.2">
      <c r="B39" s="40" t="s">
        <v>241</v>
      </c>
      <c r="C39" s="40" t="s">
        <v>243</v>
      </c>
      <c r="D39" s="40" t="s">
        <v>214</v>
      </c>
      <c r="E39" s="40" t="s">
        <v>175</v>
      </c>
      <c r="F39" s="40" t="s">
        <v>45</v>
      </c>
      <c r="G39" s="40" t="s">
        <v>180</v>
      </c>
      <c r="H39" s="40">
        <v>2023</v>
      </c>
      <c r="I39" s="40">
        <v>2023</v>
      </c>
      <c r="J39" s="45">
        <v>1684277</v>
      </c>
      <c r="K39" s="45">
        <v>421073</v>
      </c>
      <c r="L39" s="45">
        <v>2105350</v>
      </c>
      <c r="M39" s="13">
        <v>0.7999985750587788</v>
      </c>
      <c r="N39" s="25">
        <v>23.999957251763362</v>
      </c>
      <c r="O39" s="25">
        <v>11.999978625881681</v>
      </c>
      <c r="P39" s="25">
        <v>11.999978625881681</v>
      </c>
    </row>
    <row r="40" spans="2:16" x14ac:dyDescent="0.2">
      <c r="B40" s="40" t="s">
        <v>142</v>
      </c>
      <c r="C40" s="40" t="s">
        <v>143</v>
      </c>
      <c r="D40" s="40" t="s">
        <v>214</v>
      </c>
      <c r="E40" s="40" t="s">
        <v>36</v>
      </c>
      <c r="F40" s="40" t="s">
        <v>37</v>
      </c>
      <c r="G40" s="40" t="s">
        <v>182</v>
      </c>
      <c r="H40" s="40">
        <v>2022</v>
      </c>
      <c r="I40" s="40">
        <v>2023</v>
      </c>
      <c r="J40" s="45">
        <v>4154433</v>
      </c>
      <c r="K40" s="45">
        <v>0</v>
      </c>
      <c r="L40" s="45">
        <v>4154433</v>
      </c>
      <c r="M40" s="13">
        <v>0.99400025218273247</v>
      </c>
      <c r="N40" s="25">
        <v>49.700012609136621</v>
      </c>
      <c r="O40" s="25">
        <v>43.73601109604023</v>
      </c>
      <c r="P40" s="25">
        <v>43.73601109604023</v>
      </c>
    </row>
    <row r="41" spans="2:16" x14ac:dyDescent="0.2">
      <c r="B41" s="40" t="s">
        <v>244</v>
      </c>
      <c r="C41" s="40" t="s">
        <v>245</v>
      </c>
      <c r="D41" s="40" t="s">
        <v>214</v>
      </c>
      <c r="E41" s="40" t="s">
        <v>36</v>
      </c>
      <c r="F41" s="40" t="s">
        <v>45</v>
      </c>
      <c r="G41" s="40" t="s">
        <v>180</v>
      </c>
      <c r="H41" s="40">
        <v>2023</v>
      </c>
      <c r="I41" s="40">
        <v>2024</v>
      </c>
      <c r="J41" s="45">
        <v>877726</v>
      </c>
      <c r="K41" s="45">
        <v>601366</v>
      </c>
      <c r="L41" s="45">
        <v>1479092</v>
      </c>
      <c r="M41" s="13">
        <v>0.5934221806351464</v>
      </c>
      <c r="N41" s="25">
        <v>11.868443612702928</v>
      </c>
      <c r="O41" s="25">
        <v>6.5276439869866101</v>
      </c>
      <c r="P41" s="25">
        <v>6.5276439869866101</v>
      </c>
    </row>
    <row r="42" spans="2:16" x14ac:dyDescent="0.2">
      <c r="B42" s="40" t="s">
        <v>68</v>
      </c>
      <c r="C42" s="40" t="s">
        <v>69</v>
      </c>
      <c r="D42" s="40" t="s">
        <v>214</v>
      </c>
      <c r="E42" s="40" t="s">
        <v>36</v>
      </c>
      <c r="F42" s="40" t="s">
        <v>31</v>
      </c>
      <c r="G42" s="40" t="s">
        <v>180</v>
      </c>
      <c r="H42" s="40">
        <v>2021</v>
      </c>
      <c r="I42" s="40">
        <v>2021</v>
      </c>
      <c r="J42" s="45">
        <v>3094308</v>
      </c>
      <c r="K42" s="45">
        <v>0</v>
      </c>
      <c r="L42" s="45">
        <v>3094308</v>
      </c>
      <c r="M42" s="13">
        <v>0.98200014852305251</v>
      </c>
      <c r="N42" s="25">
        <v>49.100007426152622</v>
      </c>
      <c r="O42" s="25">
        <v>29.460004455691575</v>
      </c>
      <c r="P42" s="25">
        <v>29.460004455691575</v>
      </c>
    </row>
    <row r="43" spans="2:16" x14ac:dyDescent="0.2">
      <c r="B43" s="40" t="s">
        <v>144</v>
      </c>
      <c r="C43" s="40" t="s">
        <v>70</v>
      </c>
      <c r="D43" s="40" t="s">
        <v>214</v>
      </c>
      <c r="E43" s="40" t="s">
        <v>283</v>
      </c>
      <c r="F43" s="40" t="s">
        <v>37</v>
      </c>
      <c r="G43" s="40" t="s">
        <v>180</v>
      </c>
      <c r="H43" s="40">
        <v>2020</v>
      </c>
      <c r="I43" s="40">
        <v>2021</v>
      </c>
      <c r="J43" s="45">
        <v>7498608</v>
      </c>
      <c r="K43" s="45">
        <v>0</v>
      </c>
      <c r="L43" s="45">
        <v>7498608</v>
      </c>
      <c r="M43" s="13">
        <v>0.97599999999999998</v>
      </c>
      <c r="N43" s="25">
        <v>54.655999999999999</v>
      </c>
      <c r="O43" s="25">
        <v>54.655999999999999</v>
      </c>
      <c r="P43" s="25">
        <v>33.183999999999997</v>
      </c>
    </row>
    <row r="44" spans="2:16" x14ac:dyDescent="0.2">
      <c r="B44" s="40" t="s">
        <v>144</v>
      </c>
      <c r="C44" s="40" t="s">
        <v>246</v>
      </c>
      <c r="D44" s="40" t="s">
        <v>214</v>
      </c>
      <c r="E44" s="40" t="s">
        <v>174</v>
      </c>
      <c r="F44" s="40" t="s">
        <v>31</v>
      </c>
      <c r="G44" s="40" t="s">
        <v>180</v>
      </c>
      <c r="H44" s="40">
        <v>2022</v>
      </c>
      <c r="I44" s="40">
        <v>2023</v>
      </c>
      <c r="J44" s="45">
        <v>4180000</v>
      </c>
      <c r="K44" s="45">
        <v>0</v>
      </c>
      <c r="L44" s="45">
        <v>4180000</v>
      </c>
      <c r="M44" s="13">
        <v>1</v>
      </c>
      <c r="N44" s="25">
        <v>31</v>
      </c>
      <c r="O44" s="25">
        <v>31</v>
      </c>
      <c r="P44" s="25">
        <v>31</v>
      </c>
    </row>
    <row r="45" spans="2:16" x14ac:dyDescent="0.2">
      <c r="B45" s="40" t="s">
        <v>247</v>
      </c>
      <c r="C45" s="40" t="s">
        <v>248</v>
      </c>
      <c r="D45" s="40" t="s">
        <v>112</v>
      </c>
      <c r="E45" s="40" t="s">
        <v>36</v>
      </c>
      <c r="F45" s="40" t="s">
        <v>45</v>
      </c>
      <c r="G45" s="40" t="s">
        <v>180</v>
      </c>
      <c r="H45" s="40">
        <v>2023</v>
      </c>
      <c r="I45" s="40" t="s">
        <v>23</v>
      </c>
      <c r="J45" s="45">
        <v>0</v>
      </c>
      <c r="K45" s="45">
        <v>1893000</v>
      </c>
      <c r="L45" s="45">
        <v>1893000</v>
      </c>
      <c r="M45" s="13">
        <v>0</v>
      </c>
      <c r="N45" s="25">
        <v>0</v>
      </c>
      <c r="O45" s="25">
        <v>0</v>
      </c>
      <c r="P45" s="25">
        <v>0</v>
      </c>
    </row>
    <row r="46" spans="2:16" x14ac:dyDescent="0.2">
      <c r="B46" s="40" t="s">
        <v>249</v>
      </c>
      <c r="C46" s="40" t="s">
        <v>250</v>
      </c>
      <c r="D46" s="40" t="s">
        <v>214</v>
      </c>
      <c r="E46" s="40" t="s">
        <v>44</v>
      </c>
      <c r="F46" s="48" t="s">
        <v>286</v>
      </c>
      <c r="G46" s="40" t="s">
        <v>183</v>
      </c>
      <c r="H46" s="40">
        <v>2023</v>
      </c>
      <c r="I46" s="40">
        <v>2023</v>
      </c>
      <c r="J46" s="45">
        <v>2407000</v>
      </c>
      <c r="K46" s="45">
        <v>7422531</v>
      </c>
      <c r="L46" s="45">
        <v>9829531</v>
      </c>
      <c r="M46" s="13">
        <v>0.24487434853198997</v>
      </c>
      <c r="N46" s="25">
        <v>24.487434853198998</v>
      </c>
      <c r="O46" s="25">
        <v>20.569445276687158</v>
      </c>
      <c r="P46" s="25">
        <v>20.569445276687158</v>
      </c>
    </row>
    <row r="47" spans="2:16" x14ac:dyDescent="0.2">
      <c r="B47" s="40" t="s">
        <v>251</v>
      </c>
      <c r="C47" s="40" t="s">
        <v>252</v>
      </c>
      <c r="D47" s="40" t="s">
        <v>214</v>
      </c>
      <c r="E47" s="40" t="s">
        <v>36</v>
      </c>
      <c r="F47" s="40" t="s">
        <v>45</v>
      </c>
      <c r="G47" s="40" t="s">
        <v>180</v>
      </c>
      <c r="H47" s="40">
        <v>2023</v>
      </c>
      <c r="I47" s="40">
        <v>2023</v>
      </c>
      <c r="J47" s="45">
        <v>1232581</v>
      </c>
      <c r="K47" s="45">
        <v>0</v>
      </c>
      <c r="L47" s="45">
        <v>1232581</v>
      </c>
      <c r="M47" s="13">
        <v>1</v>
      </c>
      <c r="N47" s="25">
        <v>30</v>
      </c>
      <c r="O47" s="25">
        <v>8</v>
      </c>
      <c r="P47" s="25">
        <v>8</v>
      </c>
    </row>
    <row r="48" spans="2:16" x14ac:dyDescent="0.2">
      <c r="B48" s="40" t="s">
        <v>145</v>
      </c>
      <c r="C48" s="40" t="s">
        <v>146</v>
      </c>
      <c r="D48" s="40" t="s">
        <v>214</v>
      </c>
      <c r="E48" s="40" t="s">
        <v>284</v>
      </c>
      <c r="F48" s="40" t="s">
        <v>31</v>
      </c>
      <c r="G48" s="40" t="s">
        <v>183</v>
      </c>
      <c r="H48" s="40">
        <v>2021</v>
      </c>
      <c r="I48" s="40">
        <v>2022</v>
      </c>
      <c r="J48" s="45">
        <v>3665629</v>
      </c>
      <c r="K48" s="45">
        <v>0</v>
      </c>
      <c r="L48" s="45">
        <v>3665629</v>
      </c>
      <c r="M48" s="13">
        <v>0.98696009219021774</v>
      </c>
      <c r="N48" s="25">
        <v>24.674002304755444</v>
      </c>
      <c r="O48" s="25">
        <v>24.674002304755444</v>
      </c>
      <c r="P48" s="25">
        <v>24.674002304755444</v>
      </c>
    </row>
    <row r="49" spans="2:16" x14ac:dyDescent="0.2">
      <c r="B49" s="40" t="s">
        <v>253</v>
      </c>
      <c r="C49" s="40" t="s">
        <v>254</v>
      </c>
      <c r="D49" s="40" t="s">
        <v>214</v>
      </c>
      <c r="E49" s="40" t="s">
        <v>36</v>
      </c>
      <c r="F49" s="40" t="s">
        <v>45</v>
      </c>
      <c r="G49" s="40" t="s">
        <v>180</v>
      </c>
      <c r="H49" s="40">
        <v>2023</v>
      </c>
      <c r="I49" s="40">
        <v>2024</v>
      </c>
      <c r="J49" s="45">
        <v>1988798</v>
      </c>
      <c r="K49" s="45">
        <v>3535642</v>
      </c>
      <c r="L49" s="45">
        <v>5524440</v>
      </c>
      <c r="M49" s="13">
        <v>0.35999992759447114</v>
      </c>
      <c r="N49" s="25">
        <v>19</v>
      </c>
      <c r="O49" s="25">
        <v>13.679997248589903</v>
      </c>
      <c r="P49" s="25">
        <v>13.679997248589903</v>
      </c>
    </row>
    <row r="50" spans="2:16" x14ac:dyDescent="0.2">
      <c r="B50" s="40" t="s">
        <v>147</v>
      </c>
      <c r="C50" s="40" t="s">
        <v>148</v>
      </c>
      <c r="D50" s="40" t="s">
        <v>214</v>
      </c>
      <c r="E50" s="40" t="s">
        <v>36</v>
      </c>
      <c r="F50" s="40" t="s">
        <v>31</v>
      </c>
      <c r="G50" s="40" t="s">
        <v>180</v>
      </c>
      <c r="H50" s="40">
        <v>2021</v>
      </c>
      <c r="I50" s="40">
        <v>2022</v>
      </c>
      <c r="J50" s="45">
        <v>5776625</v>
      </c>
      <c r="K50" s="45">
        <v>0</v>
      </c>
      <c r="L50" s="45">
        <v>5776625</v>
      </c>
      <c r="M50" s="13">
        <v>0.98666675092963985</v>
      </c>
      <c r="N50" s="25">
        <v>47.360004044622713</v>
      </c>
      <c r="O50" s="25">
        <v>47.360004044622713</v>
      </c>
      <c r="P50" s="25">
        <v>47.360004044622713</v>
      </c>
    </row>
    <row r="51" spans="2:16" x14ac:dyDescent="0.2">
      <c r="B51" s="40" t="s">
        <v>71</v>
      </c>
      <c r="C51" s="40" t="s">
        <v>255</v>
      </c>
      <c r="D51" s="40" t="s">
        <v>214</v>
      </c>
      <c r="E51" s="40" t="s">
        <v>36</v>
      </c>
      <c r="F51" s="40" t="s">
        <v>45</v>
      </c>
      <c r="G51" s="40" t="s">
        <v>180</v>
      </c>
      <c r="H51" s="40">
        <v>2023</v>
      </c>
      <c r="I51" s="40">
        <v>2026</v>
      </c>
      <c r="J51" s="45">
        <v>0</v>
      </c>
      <c r="K51" s="45">
        <v>9568000</v>
      </c>
      <c r="L51" s="45">
        <v>9568000</v>
      </c>
      <c r="M51" s="13">
        <v>0</v>
      </c>
      <c r="N51" s="25">
        <v>0</v>
      </c>
      <c r="O51" s="25">
        <v>0</v>
      </c>
      <c r="P51" s="25">
        <v>0</v>
      </c>
    </row>
    <row r="52" spans="2:16" x14ac:dyDescent="0.2">
      <c r="B52" s="40" t="s">
        <v>71</v>
      </c>
      <c r="C52" s="40" t="s">
        <v>72</v>
      </c>
      <c r="D52" s="40" t="s">
        <v>214</v>
      </c>
      <c r="E52" s="40" t="s">
        <v>36</v>
      </c>
      <c r="F52" s="40" t="s">
        <v>31</v>
      </c>
      <c r="G52" s="40" t="s">
        <v>180</v>
      </c>
      <c r="H52" s="40">
        <v>2021</v>
      </c>
      <c r="I52" s="40">
        <v>2022</v>
      </c>
      <c r="J52" s="45">
        <v>9039100</v>
      </c>
      <c r="K52" s="45">
        <v>0</v>
      </c>
      <c r="L52" s="45">
        <v>9039100</v>
      </c>
      <c r="M52" s="13">
        <v>0.98666666666666669</v>
      </c>
      <c r="N52" s="25">
        <v>73.013333333333335</v>
      </c>
      <c r="O52" s="25">
        <v>73.013333333333335</v>
      </c>
      <c r="P52" s="25">
        <v>73.013333333333335</v>
      </c>
    </row>
    <row r="53" spans="2:16" x14ac:dyDescent="0.2">
      <c r="B53" s="40" t="s">
        <v>149</v>
      </c>
      <c r="C53" s="40" t="s">
        <v>150</v>
      </c>
      <c r="D53" s="40" t="s">
        <v>214</v>
      </c>
      <c r="E53" s="40" t="s">
        <v>36</v>
      </c>
      <c r="F53" s="40" t="s">
        <v>31</v>
      </c>
      <c r="G53" s="40" t="s">
        <v>180</v>
      </c>
      <c r="H53" s="40">
        <v>2022</v>
      </c>
      <c r="I53" s="40">
        <v>2023</v>
      </c>
      <c r="J53" s="45">
        <v>2964966.47</v>
      </c>
      <c r="K53" s="45">
        <v>0</v>
      </c>
      <c r="L53" s="45">
        <v>2964966.47</v>
      </c>
      <c r="M53" s="13">
        <v>1.0004991923163817</v>
      </c>
      <c r="N53" s="25">
        <v>20.009983846327636</v>
      </c>
      <c r="O53" s="25">
        <v>20.009983846327636</v>
      </c>
      <c r="P53" s="25">
        <v>20.009983846327636</v>
      </c>
    </row>
    <row r="54" spans="2:16" x14ac:dyDescent="0.2">
      <c r="B54" s="40" t="s">
        <v>73</v>
      </c>
      <c r="C54" s="40" t="s">
        <v>74</v>
      </c>
      <c r="D54" s="40" t="s">
        <v>215</v>
      </c>
      <c r="E54" s="40" t="s">
        <v>36</v>
      </c>
      <c r="F54" s="40" t="s">
        <v>31</v>
      </c>
      <c r="G54" s="40" t="s">
        <v>180</v>
      </c>
      <c r="H54" s="40">
        <v>2021</v>
      </c>
      <c r="I54" s="40" t="s">
        <v>23</v>
      </c>
      <c r="J54" s="45">
        <v>4598587</v>
      </c>
      <c r="K54" s="45">
        <v>0</v>
      </c>
      <c r="L54" s="45">
        <v>4598587</v>
      </c>
      <c r="M54" s="13">
        <v>0.99482682531097888</v>
      </c>
      <c r="N54" s="25">
        <v>33.824112060573285</v>
      </c>
      <c r="O54" s="25">
        <v>33.824112060573285</v>
      </c>
      <c r="P54" s="25">
        <v>33.824112060573285</v>
      </c>
    </row>
    <row r="55" spans="2:16" x14ac:dyDescent="0.2">
      <c r="B55" s="40" t="s">
        <v>38</v>
      </c>
      <c r="C55" s="40" t="s">
        <v>151</v>
      </c>
      <c r="D55" s="40" t="s">
        <v>214</v>
      </c>
      <c r="E55" s="40" t="s">
        <v>36</v>
      </c>
      <c r="F55" s="40" t="s">
        <v>31</v>
      </c>
      <c r="G55" s="40" t="s">
        <v>180</v>
      </c>
      <c r="H55" s="40">
        <v>2022</v>
      </c>
      <c r="I55" s="40">
        <v>2023</v>
      </c>
      <c r="J55" s="45">
        <v>2082148</v>
      </c>
      <c r="K55" s="45">
        <v>0</v>
      </c>
      <c r="L55" s="45">
        <v>2082148</v>
      </c>
      <c r="M55" s="13">
        <v>0.99400014130793868</v>
      </c>
      <c r="N55" s="25">
        <v>16.898002402234958</v>
      </c>
      <c r="O55" s="25">
        <v>16.898002402234958</v>
      </c>
      <c r="P55" s="25">
        <v>16.898002402234958</v>
      </c>
    </row>
    <row r="56" spans="2:16" x14ac:dyDescent="0.2">
      <c r="B56" s="40" t="s">
        <v>38</v>
      </c>
      <c r="C56" s="40" t="s">
        <v>75</v>
      </c>
      <c r="D56" s="40" t="s">
        <v>214</v>
      </c>
      <c r="E56" s="40" t="s">
        <v>36</v>
      </c>
      <c r="F56" s="40" t="s">
        <v>37</v>
      </c>
      <c r="G56" s="40" t="s">
        <v>180</v>
      </c>
      <c r="H56" s="40">
        <v>2020</v>
      </c>
      <c r="I56" s="40">
        <v>2023</v>
      </c>
      <c r="J56" s="45">
        <v>1734360</v>
      </c>
      <c r="K56" s="45">
        <v>0</v>
      </c>
      <c r="L56" s="45">
        <v>1734360</v>
      </c>
      <c r="M56" s="13">
        <v>0.97</v>
      </c>
      <c r="N56" s="25">
        <v>20.37</v>
      </c>
      <c r="O56" s="25">
        <v>20.37</v>
      </c>
      <c r="P56" s="25">
        <v>20.37</v>
      </c>
    </row>
    <row r="57" spans="2:16" x14ac:dyDescent="0.2">
      <c r="B57" s="40" t="s">
        <v>256</v>
      </c>
      <c r="C57" s="40" t="s">
        <v>257</v>
      </c>
      <c r="D57" s="40" t="s">
        <v>214</v>
      </c>
      <c r="E57" s="40" t="s">
        <v>36</v>
      </c>
      <c r="F57" s="40" t="s">
        <v>45</v>
      </c>
      <c r="G57" s="40" t="s">
        <v>180</v>
      </c>
      <c r="H57" s="40">
        <v>2023</v>
      </c>
      <c r="I57" s="40">
        <v>2024</v>
      </c>
      <c r="J57" s="45">
        <v>805111</v>
      </c>
      <c r="K57" s="45">
        <v>1878594</v>
      </c>
      <c r="L57" s="45">
        <v>2683705</v>
      </c>
      <c r="M57" s="13">
        <v>0.29999981369040191</v>
      </c>
      <c r="N57" s="25">
        <v>8.9999944107120573</v>
      </c>
      <c r="O57" s="25">
        <v>5.6999964601176361</v>
      </c>
      <c r="P57" s="25">
        <v>5.6999964601176361</v>
      </c>
    </row>
    <row r="58" spans="2:16" x14ac:dyDescent="0.2">
      <c r="B58" s="40" t="s">
        <v>152</v>
      </c>
      <c r="C58" s="40" t="s">
        <v>258</v>
      </c>
      <c r="D58" s="40" t="s">
        <v>214</v>
      </c>
      <c r="E58" s="40" t="s">
        <v>175</v>
      </c>
      <c r="F58" s="40" t="s">
        <v>37</v>
      </c>
      <c r="G58" s="40" t="s">
        <v>180</v>
      </c>
      <c r="H58" s="40">
        <v>2023</v>
      </c>
      <c r="I58" s="40">
        <v>2024</v>
      </c>
      <c r="J58" s="45">
        <v>828722</v>
      </c>
      <c r="K58" s="45">
        <v>1296207</v>
      </c>
      <c r="L58" s="45">
        <v>2124929</v>
      </c>
      <c r="M58" s="13">
        <v>0.38999985411277271</v>
      </c>
      <c r="N58" s="25">
        <v>11.699995623383181</v>
      </c>
      <c r="O58" s="25">
        <v>5.8499978116915905</v>
      </c>
      <c r="P58" s="25">
        <v>5.8499978116915905</v>
      </c>
    </row>
    <row r="59" spans="2:16" x14ac:dyDescent="0.2">
      <c r="B59" s="40" t="s">
        <v>152</v>
      </c>
      <c r="C59" s="40" t="s">
        <v>153</v>
      </c>
      <c r="D59" s="40" t="s">
        <v>214</v>
      </c>
      <c r="E59" s="40" t="s">
        <v>175</v>
      </c>
      <c r="F59" s="40" t="s">
        <v>37</v>
      </c>
      <c r="G59" s="40" t="s">
        <v>290</v>
      </c>
      <c r="H59" s="40">
        <v>2022</v>
      </c>
      <c r="I59" s="40">
        <v>2023</v>
      </c>
      <c r="J59" s="45">
        <v>2001970</v>
      </c>
      <c r="K59" s="45">
        <v>0</v>
      </c>
      <c r="L59" s="45">
        <v>2001970</v>
      </c>
      <c r="M59" s="13">
        <v>0.98909117857760431</v>
      </c>
      <c r="N59" s="25">
        <v>14.836367678664065</v>
      </c>
      <c r="O59" s="25">
        <v>14.836367678664065</v>
      </c>
      <c r="P59" s="25">
        <v>14.836367678664065</v>
      </c>
    </row>
    <row r="60" spans="2:16" x14ac:dyDescent="0.2">
      <c r="B60" s="40" t="s">
        <v>39</v>
      </c>
      <c r="C60" s="40" t="s">
        <v>76</v>
      </c>
      <c r="D60" s="40" t="s">
        <v>214</v>
      </c>
      <c r="E60" s="40" t="s">
        <v>95</v>
      </c>
      <c r="F60" s="40" t="s">
        <v>287</v>
      </c>
      <c r="G60" s="40" t="s">
        <v>182</v>
      </c>
      <c r="H60" s="40">
        <v>2020</v>
      </c>
      <c r="I60" s="40">
        <v>2022</v>
      </c>
      <c r="J60" s="45">
        <v>6934096</v>
      </c>
      <c r="K60" s="45">
        <v>0</v>
      </c>
      <c r="L60" s="45">
        <v>6934096</v>
      </c>
      <c r="M60" s="13">
        <v>0.98666666666666669</v>
      </c>
      <c r="N60" s="25">
        <v>64.13333333333334</v>
      </c>
      <c r="O60" s="25">
        <v>55.253333333333337</v>
      </c>
      <c r="P60" s="25">
        <v>7.8933333333333335</v>
      </c>
    </row>
    <row r="61" spans="2:16" x14ac:dyDescent="0.2">
      <c r="B61" s="40" t="s">
        <v>40</v>
      </c>
      <c r="C61" s="40" t="s">
        <v>154</v>
      </c>
      <c r="D61" s="40" t="s">
        <v>214</v>
      </c>
      <c r="E61" s="40" t="s">
        <v>36</v>
      </c>
      <c r="F61" s="40" t="s">
        <v>287</v>
      </c>
      <c r="G61" s="40" t="s">
        <v>182</v>
      </c>
      <c r="H61" s="40">
        <v>2022</v>
      </c>
      <c r="I61" s="40">
        <v>2023</v>
      </c>
      <c r="J61" s="45">
        <v>6721790</v>
      </c>
      <c r="K61" s="45">
        <v>0</v>
      </c>
      <c r="L61" s="45">
        <v>6721790</v>
      </c>
      <c r="M61" s="13">
        <v>0.98199999999999998</v>
      </c>
      <c r="N61" s="25">
        <v>76.596000000000004</v>
      </c>
      <c r="O61" s="25">
        <v>69.721999999999994</v>
      </c>
      <c r="P61" s="25">
        <v>69.721999999999994</v>
      </c>
    </row>
    <row r="62" spans="2:16" x14ac:dyDescent="0.2">
      <c r="B62" s="40" t="s">
        <v>40</v>
      </c>
      <c r="C62" s="40" t="s">
        <v>259</v>
      </c>
      <c r="D62" s="40" t="s">
        <v>214</v>
      </c>
      <c r="E62" s="40" t="s">
        <v>36</v>
      </c>
      <c r="F62" s="40" t="s">
        <v>45</v>
      </c>
      <c r="G62" s="40" t="s">
        <v>180</v>
      </c>
      <c r="H62" s="40">
        <v>2023</v>
      </c>
      <c r="I62" s="40">
        <v>2023</v>
      </c>
      <c r="J62" s="45">
        <v>5492500</v>
      </c>
      <c r="K62" s="45">
        <v>0</v>
      </c>
      <c r="L62" s="45">
        <v>5492500</v>
      </c>
      <c r="M62" s="13">
        <v>1</v>
      </c>
      <c r="N62" s="25">
        <v>100</v>
      </c>
      <c r="O62" s="25">
        <v>56</v>
      </c>
      <c r="P62" s="25">
        <v>56</v>
      </c>
    </row>
    <row r="63" spans="2:16" x14ac:dyDescent="0.2">
      <c r="B63" s="40" t="s">
        <v>40</v>
      </c>
      <c r="C63" s="40" t="s">
        <v>77</v>
      </c>
      <c r="D63" s="40" t="s">
        <v>214</v>
      </c>
      <c r="E63" s="40" t="s">
        <v>283</v>
      </c>
      <c r="F63" s="40" t="s">
        <v>31</v>
      </c>
      <c r="G63" s="40" t="s">
        <v>182</v>
      </c>
      <c r="H63" s="40">
        <v>2020</v>
      </c>
      <c r="I63" s="40">
        <v>2020</v>
      </c>
      <c r="J63" s="45">
        <v>1454226</v>
      </c>
      <c r="K63" s="45">
        <v>0</v>
      </c>
      <c r="L63" s="45">
        <v>1454226</v>
      </c>
      <c r="M63" s="13">
        <v>0.96400076365632281</v>
      </c>
      <c r="N63" s="25">
        <v>13.49601069118852</v>
      </c>
      <c r="O63" s="25">
        <v>13.49601069118852</v>
      </c>
      <c r="P63" s="25">
        <v>13.49601069118852</v>
      </c>
    </row>
    <row r="64" spans="2:16" x14ac:dyDescent="0.2">
      <c r="B64" s="40" t="s">
        <v>155</v>
      </c>
      <c r="C64" s="40" t="s">
        <v>67</v>
      </c>
      <c r="D64" s="40" t="s">
        <v>214</v>
      </c>
      <c r="E64" s="40" t="s">
        <v>36</v>
      </c>
      <c r="F64" s="40" t="s">
        <v>31</v>
      </c>
      <c r="G64" s="40" t="s">
        <v>180</v>
      </c>
      <c r="H64" s="40">
        <v>2020</v>
      </c>
      <c r="I64" s="40">
        <v>2021</v>
      </c>
      <c r="J64" s="45">
        <v>2178950</v>
      </c>
      <c r="K64" s="45">
        <v>0</v>
      </c>
      <c r="L64" s="45">
        <v>2178950</v>
      </c>
      <c r="M64" s="13">
        <v>0.94736956521739135</v>
      </c>
      <c r="N64" s="25">
        <v>26.526347826086958</v>
      </c>
      <c r="O64" s="25">
        <v>26.526347826086958</v>
      </c>
      <c r="P64" s="25">
        <v>26.526347826086958</v>
      </c>
    </row>
    <row r="65" spans="2:16" x14ac:dyDescent="0.2">
      <c r="B65" s="40" t="s">
        <v>260</v>
      </c>
      <c r="C65" s="40" t="s">
        <v>261</v>
      </c>
      <c r="D65" s="40" t="s">
        <v>214</v>
      </c>
      <c r="E65" s="40" t="s">
        <v>36</v>
      </c>
      <c r="F65" s="40" t="s">
        <v>288</v>
      </c>
      <c r="G65" s="40" t="s">
        <v>180</v>
      </c>
      <c r="H65" s="40">
        <v>2023</v>
      </c>
      <c r="I65" s="40">
        <v>2024</v>
      </c>
      <c r="J65" s="45">
        <v>2743035.6</v>
      </c>
      <c r="K65" s="45">
        <v>1828690.4</v>
      </c>
      <c r="L65" s="45">
        <v>4571726</v>
      </c>
      <c r="M65" s="13">
        <v>0.6</v>
      </c>
      <c r="N65" s="25">
        <v>300</v>
      </c>
      <c r="O65" s="25">
        <v>36</v>
      </c>
      <c r="P65" s="25">
        <v>36</v>
      </c>
    </row>
    <row r="66" spans="2:16" x14ac:dyDescent="0.2">
      <c r="B66" s="40" t="s">
        <v>156</v>
      </c>
      <c r="C66" s="40" t="s">
        <v>157</v>
      </c>
      <c r="D66" s="40" t="s">
        <v>112</v>
      </c>
      <c r="E66" s="40" t="s">
        <v>36</v>
      </c>
      <c r="F66" s="40" t="s">
        <v>31</v>
      </c>
      <c r="G66" s="40" t="s">
        <v>180</v>
      </c>
      <c r="H66" s="40">
        <v>2022</v>
      </c>
      <c r="I66" s="40">
        <v>2023</v>
      </c>
      <c r="J66" s="45">
        <v>518307</v>
      </c>
      <c r="K66" s="45">
        <v>0</v>
      </c>
      <c r="L66" s="45">
        <v>518307</v>
      </c>
      <c r="M66" s="13">
        <v>0.99350007092225767</v>
      </c>
      <c r="N66" s="25">
        <v>15.896001134756123</v>
      </c>
      <c r="O66" s="25">
        <v>15.896001134756123</v>
      </c>
      <c r="P66" s="25">
        <v>15.896001134756123</v>
      </c>
    </row>
    <row r="67" spans="2:16" x14ac:dyDescent="0.2">
      <c r="B67" s="40" t="s">
        <v>262</v>
      </c>
      <c r="C67" s="40" t="s">
        <v>158</v>
      </c>
      <c r="D67" s="40" t="s">
        <v>214</v>
      </c>
      <c r="E67" s="40" t="s">
        <v>175</v>
      </c>
      <c r="F67" s="40" t="s">
        <v>31</v>
      </c>
      <c r="G67" s="40" t="s">
        <v>180</v>
      </c>
      <c r="H67" s="40">
        <v>2022</v>
      </c>
      <c r="I67" s="40" t="s">
        <v>48</v>
      </c>
      <c r="J67" s="45">
        <v>1877228</v>
      </c>
      <c r="K67" s="45">
        <v>0</v>
      </c>
      <c r="L67" s="45">
        <v>1877228</v>
      </c>
      <c r="M67" s="13">
        <v>1</v>
      </c>
      <c r="N67" s="25">
        <v>40</v>
      </c>
      <c r="O67" s="25">
        <v>15</v>
      </c>
      <c r="P67" s="25">
        <v>15</v>
      </c>
    </row>
    <row r="68" spans="2:16" x14ac:dyDescent="0.2">
      <c r="B68" s="40" t="s">
        <v>78</v>
      </c>
      <c r="C68" s="40" t="s">
        <v>79</v>
      </c>
      <c r="D68" s="40" t="s">
        <v>112</v>
      </c>
      <c r="E68" s="40" t="s">
        <v>44</v>
      </c>
      <c r="F68" s="40" t="s">
        <v>31</v>
      </c>
      <c r="G68" s="40" t="s">
        <v>183</v>
      </c>
      <c r="H68" s="40">
        <v>2021</v>
      </c>
      <c r="I68" s="40">
        <v>2022</v>
      </c>
      <c r="J68" s="45">
        <v>6715362</v>
      </c>
      <c r="K68" s="45">
        <v>0</v>
      </c>
      <c r="L68" s="45">
        <v>6715362</v>
      </c>
      <c r="M68" s="13">
        <v>0.95381335042292914</v>
      </c>
      <c r="N68" s="25">
        <v>68.674561230450905</v>
      </c>
      <c r="O68" s="25">
        <v>68.674561230450905</v>
      </c>
      <c r="P68" s="25">
        <v>68.674561230450905</v>
      </c>
    </row>
    <row r="69" spans="2:16" x14ac:dyDescent="0.2">
      <c r="B69" s="40" t="s">
        <v>263</v>
      </c>
      <c r="C69" s="40" t="s">
        <v>264</v>
      </c>
      <c r="D69" s="40" t="s">
        <v>214</v>
      </c>
      <c r="E69" s="40" t="s">
        <v>36</v>
      </c>
      <c r="F69" s="40" t="s">
        <v>45</v>
      </c>
      <c r="G69" s="40" t="s">
        <v>180</v>
      </c>
      <c r="H69" s="40">
        <v>2023</v>
      </c>
      <c r="I69" s="40">
        <v>2024</v>
      </c>
      <c r="J69" s="45">
        <v>3303335</v>
      </c>
      <c r="K69" s="45">
        <v>1415716</v>
      </c>
      <c r="L69" s="45">
        <v>4719051</v>
      </c>
      <c r="M69" s="13">
        <v>0.69999985166509116</v>
      </c>
      <c r="N69" s="25">
        <v>31.4999933249291</v>
      </c>
      <c r="O69" s="25">
        <v>23.799994956613098</v>
      </c>
      <c r="P69" s="25">
        <v>23.799994956613098</v>
      </c>
    </row>
    <row r="70" spans="2:16" x14ac:dyDescent="0.2">
      <c r="B70" s="40" t="s">
        <v>41</v>
      </c>
      <c r="C70" s="40" t="s">
        <v>159</v>
      </c>
      <c r="D70" s="40" t="s">
        <v>214</v>
      </c>
      <c r="E70" s="40" t="s">
        <v>282</v>
      </c>
      <c r="F70" s="40" t="s">
        <v>37</v>
      </c>
      <c r="G70" s="40" t="s">
        <v>180</v>
      </c>
      <c r="H70" s="40">
        <v>2020</v>
      </c>
      <c r="I70" s="40">
        <v>2021</v>
      </c>
      <c r="J70" s="45">
        <v>9862972</v>
      </c>
      <c r="K70" s="45">
        <v>0</v>
      </c>
      <c r="L70" s="45">
        <v>9862972</v>
      </c>
      <c r="M70" s="13">
        <v>0.94797985428961384</v>
      </c>
      <c r="N70" s="25">
        <v>69.202529363141807</v>
      </c>
      <c r="O70" s="25">
        <v>69.202529363141807</v>
      </c>
      <c r="P70" s="25">
        <v>14.219697814344206</v>
      </c>
    </row>
    <row r="71" spans="2:16" x14ac:dyDescent="0.2">
      <c r="B71" s="40" t="s">
        <v>41</v>
      </c>
      <c r="C71" s="40" t="s">
        <v>160</v>
      </c>
      <c r="D71" s="40" t="s">
        <v>214</v>
      </c>
      <c r="E71" s="40" t="s">
        <v>44</v>
      </c>
      <c r="F71" s="40" t="s">
        <v>31</v>
      </c>
      <c r="G71" s="40" t="s">
        <v>183</v>
      </c>
      <c r="H71" s="40">
        <v>2021</v>
      </c>
      <c r="I71" s="40">
        <v>2022</v>
      </c>
      <c r="J71" s="45">
        <v>14426242</v>
      </c>
      <c r="K71" s="45">
        <v>0</v>
      </c>
      <c r="L71" s="45">
        <v>14426242</v>
      </c>
      <c r="M71" s="13">
        <v>0.9933333617938146</v>
      </c>
      <c r="N71" s="25">
        <v>167.87333814315465</v>
      </c>
      <c r="O71" s="25">
        <v>120.19333677705157</v>
      </c>
      <c r="P71" s="25">
        <v>120.19333677705157</v>
      </c>
    </row>
    <row r="72" spans="2:16" x14ac:dyDescent="0.2">
      <c r="B72" s="40" t="s">
        <v>41</v>
      </c>
      <c r="C72" s="40" t="s">
        <v>80</v>
      </c>
      <c r="D72" s="40" t="s">
        <v>214</v>
      </c>
      <c r="E72" s="40" t="s">
        <v>36</v>
      </c>
      <c r="F72" s="40" t="s">
        <v>31</v>
      </c>
      <c r="G72" s="40" t="s">
        <v>180</v>
      </c>
      <c r="H72" s="40">
        <v>2021</v>
      </c>
      <c r="I72" s="40">
        <v>2021</v>
      </c>
      <c r="J72" s="45">
        <v>15281868</v>
      </c>
      <c r="K72" s="45">
        <v>0</v>
      </c>
      <c r="L72" s="45">
        <v>15281868</v>
      </c>
      <c r="M72" s="13">
        <v>0.97897937219730946</v>
      </c>
      <c r="N72" s="25">
        <v>86.15018475336322</v>
      </c>
      <c r="O72" s="25">
        <v>86.15018475336322</v>
      </c>
      <c r="P72" s="25">
        <v>16.64264932735426</v>
      </c>
    </row>
    <row r="73" spans="2:16" x14ac:dyDescent="0.2">
      <c r="B73" s="40" t="s">
        <v>265</v>
      </c>
      <c r="C73" s="40" t="s">
        <v>266</v>
      </c>
      <c r="D73" s="40" t="s">
        <v>214</v>
      </c>
      <c r="E73" s="40" t="s">
        <v>36</v>
      </c>
      <c r="F73" s="40" t="s">
        <v>37</v>
      </c>
      <c r="G73" s="40" t="s">
        <v>180</v>
      </c>
      <c r="H73" s="40">
        <v>2023</v>
      </c>
      <c r="I73" s="40">
        <v>2023</v>
      </c>
      <c r="J73" s="45">
        <v>1592594</v>
      </c>
      <c r="K73" s="45">
        <v>157708</v>
      </c>
      <c r="L73" s="45">
        <v>1750302</v>
      </c>
      <c r="M73" s="13">
        <v>0.90989669211370383</v>
      </c>
      <c r="N73" s="25">
        <v>51.864111450481118</v>
      </c>
      <c r="O73" s="25">
        <v>30.936487531865929</v>
      </c>
      <c r="P73" s="25">
        <v>30.936487531865929</v>
      </c>
    </row>
    <row r="74" spans="2:16" x14ac:dyDescent="0.2">
      <c r="B74" s="40" t="s">
        <v>161</v>
      </c>
      <c r="C74" s="40" t="s">
        <v>162</v>
      </c>
      <c r="D74" s="40" t="s">
        <v>112</v>
      </c>
      <c r="E74" s="40" t="s">
        <v>174</v>
      </c>
      <c r="F74" s="40" t="s">
        <v>31</v>
      </c>
      <c r="G74" s="40" t="s">
        <v>180</v>
      </c>
      <c r="H74" s="40">
        <v>2022</v>
      </c>
      <c r="I74" s="40" t="s">
        <v>48</v>
      </c>
      <c r="J74" s="45">
        <v>2387293</v>
      </c>
      <c r="K74" s="45">
        <v>0</v>
      </c>
      <c r="L74" s="45">
        <v>2387293</v>
      </c>
      <c r="M74" s="13">
        <v>0.99409115117616909</v>
      </c>
      <c r="N74" s="25">
        <v>124.26139389702114</v>
      </c>
      <c r="O74" s="25">
        <v>124.26139389702114</v>
      </c>
      <c r="P74" s="25">
        <v>124.26139389702114</v>
      </c>
    </row>
    <row r="75" spans="2:16" x14ac:dyDescent="0.2">
      <c r="B75" s="40" t="s">
        <v>267</v>
      </c>
      <c r="C75" s="40" t="s">
        <v>268</v>
      </c>
      <c r="D75" s="40" t="s">
        <v>214</v>
      </c>
      <c r="E75" s="40" t="s">
        <v>36</v>
      </c>
      <c r="F75" s="40" t="s">
        <v>45</v>
      </c>
      <c r="G75" s="40" t="s">
        <v>180</v>
      </c>
      <c r="H75" s="40">
        <v>2022</v>
      </c>
      <c r="I75" s="40">
        <v>2024</v>
      </c>
      <c r="J75" s="45">
        <v>1940438</v>
      </c>
      <c r="K75" s="45">
        <v>4527690</v>
      </c>
      <c r="L75" s="45">
        <v>6468128</v>
      </c>
      <c r="M75" s="13">
        <v>0.29999993815830484</v>
      </c>
      <c r="N75" s="25">
        <v>18.5999961658149</v>
      </c>
      <c r="O75" s="25">
        <v>17.999996289498291</v>
      </c>
      <c r="P75" s="25">
        <v>17.999996289498291</v>
      </c>
    </row>
    <row r="76" spans="2:16" x14ac:dyDescent="0.2">
      <c r="B76" s="40" t="s">
        <v>269</v>
      </c>
      <c r="C76" s="40" t="s">
        <v>270</v>
      </c>
      <c r="D76" s="40" t="s">
        <v>112</v>
      </c>
      <c r="E76" s="40" t="s">
        <v>36</v>
      </c>
      <c r="F76" s="40" t="s">
        <v>45</v>
      </c>
      <c r="G76" s="40" t="s">
        <v>180</v>
      </c>
      <c r="H76" s="40">
        <v>2023</v>
      </c>
      <c r="I76" s="40">
        <v>2023</v>
      </c>
      <c r="J76" s="45">
        <v>382498</v>
      </c>
      <c r="K76" s="45">
        <v>0</v>
      </c>
      <c r="L76" s="45">
        <v>382498</v>
      </c>
      <c r="M76" s="13">
        <v>0.99350129870129866</v>
      </c>
      <c r="N76" s="25">
        <v>14.90251948051948</v>
      </c>
      <c r="O76" s="25">
        <v>14.90251948051948</v>
      </c>
      <c r="P76" s="25">
        <v>14.90251948051948</v>
      </c>
    </row>
    <row r="77" spans="2:16" x14ac:dyDescent="0.2">
      <c r="B77" s="40" t="s">
        <v>42</v>
      </c>
      <c r="C77" s="40" t="s">
        <v>163</v>
      </c>
      <c r="D77" s="40" t="s">
        <v>214</v>
      </c>
      <c r="E77" s="40" t="s">
        <v>36</v>
      </c>
      <c r="F77" s="40" t="s">
        <v>31</v>
      </c>
      <c r="G77" s="40" t="s">
        <v>180</v>
      </c>
      <c r="H77" s="40">
        <v>2022</v>
      </c>
      <c r="I77" s="40" t="s">
        <v>48</v>
      </c>
      <c r="J77" s="45">
        <v>3269269.3</v>
      </c>
      <c r="K77" s="45">
        <v>2179511.7000000002</v>
      </c>
      <c r="L77" s="45">
        <v>5448781</v>
      </c>
      <c r="M77" s="13">
        <v>0.60000012846910156</v>
      </c>
      <c r="N77" s="25">
        <v>27.600005909578673</v>
      </c>
      <c r="O77" s="25">
        <v>27.600005909578673</v>
      </c>
      <c r="P77" s="25">
        <v>27.600005909578673</v>
      </c>
    </row>
    <row r="78" spans="2:16" x14ac:dyDescent="0.2">
      <c r="B78" s="40" t="s">
        <v>42</v>
      </c>
      <c r="C78" s="40" t="s">
        <v>81</v>
      </c>
      <c r="D78" s="40" t="s">
        <v>214</v>
      </c>
      <c r="E78" s="40" t="s">
        <v>36</v>
      </c>
      <c r="F78" s="40" t="s">
        <v>31</v>
      </c>
      <c r="G78" s="40" t="s">
        <v>182</v>
      </c>
      <c r="H78" s="40">
        <v>2021</v>
      </c>
      <c r="I78" s="40">
        <v>2021</v>
      </c>
      <c r="J78" s="45">
        <v>4050594</v>
      </c>
      <c r="K78" s="45">
        <v>0</v>
      </c>
      <c r="L78" s="45">
        <v>4050594</v>
      </c>
      <c r="M78" s="13">
        <v>0.79120890711983594</v>
      </c>
      <c r="N78" s="25">
        <v>39.560445355991796</v>
      </c>
      <c r="O78" s="25">
        <v>39.560445355991796</v>
      </c>
      <c r="P78" s="25">
        <v>39.560445355991796</v>
      </c>
    </row>
    <row r="79" spans="2:16" x14ac:dyDescent="0.2">
      <c r="B79" s="40" t="s">
        <v>42</v>
      </c>
      <c r="C79" s="40" t="s">
        <v>82</v>
      </c>
      <c r="D79" s="40" t="s">
        <v>214</v>
      </c>
      <c r="E79" s="40" t="s">
        <v>36</v>
      </c>
      <c r="F79" s="40" t="s">
        <v>31</v>
      </c>
      <c r="G79" s="40" t="s">
        <v>182</v>
      </c>
      <c r="H79" s="40">
        <v>2020</v>
      </c>
      <c r="I79" s="40">
        <v>2021</v>
      </c>
      <c r="J79" s="45">
        <v>4609524</v>
      </c>
      <c r="K79" s="45">
        <v>0</v>
      </c>
      <c r="L79" s="45">
        <v>4609524</v>
      </c>
      <c r="M79" s="13">
        <v>0.97300795626964687</v>
      </c>
      <c r="N79" s="25">
        <v>58.38047737617881</v>
      </c>
      <c r="O79" s="25">
        <v>58.38047737617881</v>
      </c>
      <c r="P79" s="25">
        <v>58.38047737617881</v>
      </c>
    </row>
    <row r="80" spans="2:16" x14ac:dyDescent="0.2">
      <c r="B80" s="40" t="s">
        <v>42</v>
      </c>
      <c r="C80" s="40" t="s">
        <v>271</v>
      </c>
      <c r="D80" s="40" t="s">
        <v>214</v>
      </c>
      <c r="E80" s="40" t="s">
        <v>36</v>
      </c>
      <c r="F80" s="40" t="s">
        <v>37</v>
      </c>
      <c r="G80" s="40" t="s">
        <v>180</v>
      </c>
      <c r="H80" s="40">
        <v>2023</v>
      </c>
      <c r="I80" s="40">
        <v>2024</v>
      </c>
      <c r="J80" s="45">
        <v>2179787.04</v>
      </c>
      <c r="K80" s="45">
        <v>6902658.96</v>
      </c>
      <c r="L80" s="45">
        <v>9082446</v>
      </c>
      <c r="M80" s="13">
        <v>0.24</v>
      </c>
      <c r="N80" s="25">
        <v>31.2</v>
      </c>
      <c r="O80" s="25">
        <v>16.079999999999998</v>
      </c>
      <c r="P80" s="25">
        <v>16.079999999999998</v>
      </c>
    </row>
    <row r="81" spans="2:16" x14ac:dyDescent="0.2">
      <c r="B81" s="40" t="s">
        <v>42</v>
      </c>
      <c r="C81" s="40" t="s">
        <v>272</v>
      </c>
      <c r="D81" s="40" t="s">
        <v>214</v>
      </c>
      <c r="E81" s="40" t="s">
        <v>175</v>
      </c>
      <c r="F81" s="40" t="s">
        <v>31</v>
      </c>
      <c r="G81" s="40" t="s">
        <v>180</v>
      </c>
      <c r="H81" s="40">
        <v>2023</v>
      </c>
      <c r="I81" s="40">
        <v>2024</v>
      </c>
      <c r="J81" s="45">
        <v>1159833.2</v>
      </c>
      <c r="K81" s="45">
        <v>773220.8</v>
      </c>
      <c r="L81" s="45">
        <v>1933054</v>
      </c>
      <c r="M81" s="13">
        <v>0.60000041385289804</v>
      </c>
      <c r="N81" s="25">
        <v>18.000012415586941</v>
      </c>
      <c r="O81" s="25">
        <v>9.0000062077934704</v>
      </c>
      <c r="P81" s="25">
        <v>9.0000062077934704</v>
      </c>
    </row>
    <row r="82" spans="2:16" x14ac:dyDescent="0.2">
      <c r="B82" s="40" t="s">
        <v>42</v>
      </c>
      <c r="C82" s="40" t="s">
        <v>164</v>
      </c>
      <c r="D82" s="40" t="s">
        <v>214</v>
      </c>
      <c r="E82" s="40" t="s">
        <v>36</v>
      </c>
      <c r="F82" s="40" t="s">
        <v>31</v>
      </c>
      <c r="G82" s="40" t="s">
        <v>180</v>
      </c>
      <c r="H82" s="40">
        <v>2022</v>
      </c>
      <c r="I82" s="40">
        <v>2023</v>
      </c>
      <c r="J82" s="45">
        <v>2604407</v>
      </c>
      <c r="K82" s="45">
        <v>0</v>
      </c>
      <c r="L82" s="45">
        <v>2604407</v>
      </c>
      <c r="M82" s="13">
        <v>1</v>
      </c>
      <c r="N82" s="25">
        <v>30</v>
      </c>
      <c r="O82" s="25">
        <v>30</v>
      </c>
      <c r="P82" s="25">
        <v>30</v>
      </c>
    </row>
    <row r="83" spans="2:16" x14ac:dyDescent="0.2">
      <c r="B83" s="40" t="s">
        <v>42</v>
      </c>
      <c r="C83" s="40" t="s">
        <v>273</v>
      </c>
      <c r="D83" s="40" t="s">
        <v>214</v>
      </c>
      <c r="E83" s="40" t="s">
        <v>36</v>
      </c>
      <c r="F83" s="40" t="s">
        <v>37</v>
      </c>
      <c r="G83" s="40" t="s">
        <v>180</v>
      </c>
      <c r="H83" s="40">
        <v>2023</v>
      </c>
      <c r="I83" s="40">
        <v>2025</v>
      </c>
      <c r="J83" s="45">
        <v>0</v>
      </c>
      <c r="K83" s="45">
        <v>5456773</v>
      </c>
      <c r="L83" s="45">
        <v>5456773</v>
      </c>
      <c r="M83" s="13">
        <v>0</v>
      </c>
      <c r="N83" s="25">
        <v>0</v>
      </c>
      <c r="O83" s="25">
        <v>0</v>
      </c>
      <c r="P83" s="25">
        <v>0</v>
      </c>
    </row>
    <row r="84" spans="2:16" x14ac:dyDescent="0.2">
      <c r="B84" s="40" t="s">
        <v>42</v>
      </c>
      <c r="C84" s="40" t="s">
        <v>165</v>
      </c>
      <c r="D84" s="40" t="s">
        <v>214</v>
      </c>
      <c r="E84" s="40" t="s">
        <v>36</v>
      </c>
      <c r="F84" s="40" t="s">
        <v>31</v>
      </c>
      <c r="G84" s="40" t="s">
        <v>180</v>
      </c>
      <c r="H84" s="40">
        <v>2020</v>
      </c>
      <c r="I84" s="40">
        <v>2020</v>
      </c>
      <c r="J84" s="45">
        <v>6191940</v>
      </c>
      <c r="K84" s="45">
        <v>0</v>
      </c>
      <c r="L84" s="45">
        <v>6191940</v>
      </c>
      <c r="M84" s="13">
        <v>0.9601523605369835</v>
      </c>
      <c r="N84" s="25">
        <v>55.688836911145039</v>
      </c>
      <c r="O84" s="25">
        <v>55.688836911145039</v>
      </c>
      <c r="P84" s="25">
        <v>55.688836911145039</v>
      </c>
    </row>
    <row r="85" spans="2:16" x14ac:dyDescent="0.2">
      <c r="B85" s="40" t="s">
        <v>42</v>
      </c>
      <c r="C85" s="40" t="s">
        <v>274</v>
      </c>
      <c r="D85" s="40" t="s">
        <v>214</v>
      </c>
      <c r="E85" s="40" t="s">
        <v>36</v>
      </c>
      <c r="F85" s="40" t="s">
        <v>31</v>
      </c>
      <c r="G85" s="40" t="s">
        <v>180</v>
      </c>
      <c r="H85" s="40">
        <v>2023</v>
      </c>
      <c r="I85" s="40">
        <v>2024</v>
      </c>
      <c r="J85" s="45">
        <v>3172371.8</v>
      </c>
      <c r="K85" s="45">
        <v>2114914.2000000002</v>
      </c>
      <c r="L85" s="45">
        <v>5287286</v>
      </c>
      <c r="M85" s="13">
        <v>0.60000003782659006</v>
      </c>
      <c r="N85" s="25">
        <v>64.800004085271723</v>
      </c>
      <c r="O85" s="25">
        <v>36.000002269595406</v>
      </c>
      <c r="P85" s="25">
        <v>36.000002269595406</v>
      </c>
    </row>
    <row r="86" spans="2:16" x14ac:dyDescent="0.2">
      <c r="B86" s="40" t="s">
        <v>42</v>
      </c>
      <c r="C86" s="40" t="s">
        <v>275</v>
      </c>
      <c r="D86" s="40" t="s">
        <v>214</v>
      </c>
      <c r="E86" s="40" t="s">
        <v>36</v>
      </c>
      <c r="F86" s="40" t="s">
        <v>37</v>
      </c>
      <c r="G86" s="40" t="s">
        <v>180</v>
      </c>
      <c r="H86" s="40">
        <v>2023</v>
      </c>
      <c r="I86" s="40">
        <v>2024</v>
      </c>
      <c r="J86" s="45">
        <v>895347</v>
      </c>
      <c r="K86" s="45">
        <v>5073633</v>
      </c>
      <c r="L86" s="45">
        <v>5968980</v>
      </c>
      <c r="M86" s="13">
        <v>0.15</v>
      </c>
      <c r="N86" s="25">
        <v>16.2</v>
      </c>
      <c r="O86" s="25">
        <v>9</v>
      </c>
      <c r="P86" s="25">
        <v>9</v>
      </c>
    </row>
    <row r="87" spans="2:16" x14ac:dyDescent="0.2">
      <c r="B87" s="40" t="s">
        <v>83</v>
      </c>
      <c r="C87" s="40" t="s">
        <v>84</v>
      </c>
      <c r="D87" s="40" t="s">
        <v>214</v>
      </c>
      <c r="E87" s="40" t="s">
        <v>36</v>
      </c>
      <c r="F87" s="40" t="s">
        <v>31</v>
      </c>
      <c r="G87" s="40" t="s">
        <v>182</v>
      </c>
      <c r="H87" s="40">
        <v>2021</v>
      </c>
      <c r="I87" s="40">
        <v>2021</v>
      </c>
      <c r="J87" s="45">
        <v>5254648</v>
      </c>
      <c r="K87" s="45">
        <v>0</v>
      </c>
      <c r="L87" s="45">
        <v>5254648</v>
      </c>
      <c r="M87" s="13">
        <v>0.97600011887381921</v>
      </c>
      <c r="N87" s="25">
        <v>58.560007132429149</v>
      </c>
      <c r="O87" s="25">
        <v>58.560007132429149</v>
      </c>
      <c r="P87" s="25">
        <v>58.560007132429149</v>
      </c>
    </row>
    <row r="88" spans="2:16" x14ac:dyDescent="0.2">
      <c r="B88" s="40" t="s">
        <v>85</v>
      </c>
      <c r="C88" s="40" t="s">
        <v>86</v>
      </c>
      <c r="D88" s="40" t="s">
        <v>214</v>
      </c>
      <c r="E88" s="40" t="s">
        <v>44</v>
      </c>
      <c r="F88" s="40" t="s">
        <v>31</v>
      </c>
      <c r="G88" s="40" t="s">
        <v>183</v>
      </c>
      <c r="H88" s="40">
        <v>2021</v>
      </c>
      <c r="I88" s="40">
        <v>2021</v>
      </c>
      <c r="J88" s="45">
        <v>3562192</v>
      </c>
      <c r="K88" s="45">
        <v>0</v>
      </c>
      <c r="L88" s="45">
        <v>3562192</v>
      </c>
      <c r="M88" s="13">
        <v>0.97833390093049311</v>
      </c>
      <c r="N88" s="25">
        <v>199.58011578982058</v>
      </c>
      <c r="O88" s="25">
        <v>171.20843266283629</v>
      </c>
      <c r="P88" s="25">
        <v>171.20843266283629</v>
      </c>
    </row>
    <row r="89" spans="2:16" x14ac:dyDescent="0.2">
      <c r="B89" s="40" t="s">
        <v>85</v>
      </c>
      <c r="C89" s="40" t="s">
        <v>87</v>
      </c>
      <c r="D89" s="40" t="s">
        <v>214</v>
      </c>
      <c r="E89" s="40" t="s">
        <v>44</v>
      </c>
      <c r="F89" s="40" t="s">
        <v>45</v>
      </c>
      <c r="G89" s="40" t="s">
        <v>183</v>
      </c>
      <c r="H89" s="40">
        <v>2020</v>
      </c>
      <c r="I89" s="40">
        <v>2021</v>
      </c>
      <c r="J89" s="45">
        <v>22060791</v>
      </c>
      <c r="K89" s="45">
        <v>0</v>
      </c>
      <c r="L89" s="45">
        <v>22060791</v>
      </c>
      <c r="M89" s="13">
        <v>0.9733333862779473</v>
      </c>
      <c r="N89" s="25">
        <v>194.66667725558946</v>
      </c>
      <c r="O89" s="25">
        <v>181.0400098476982</v>
      </c>
      <c r="P89" s="25">
        <v>181.0400098476982</v>
      </c>
    </row>
    <row r="90" spans="2:16" x14ac:dyDescent="0.2">
      <c r="B90" s="40" t="s">
        <v>166</v>
      </c>
      <c r="C90" s="40" t="s">
        <v>167</v>
      </c>
      <c r="D90" s="40" t="s">
        <v>112</v>
      </c>
      <c r="E90" s="40" t="s">
        <v>44</v>
      </c>
      <c r="F90" s="40" t="s">
        <v>45</v>
      </c>
      <c r="G90" s="40" t="s">
        <v>183</v>
      </c>
      <c r="H90" s="40">
        <v>2022</v>
      </c>
      <c r="I90" s="40">
        <v>2023</v>
      </c>
      <c r="J90" s="45">
        <v>2949560</v>
      </c>
      <c r="K90" s="45">
        <v>0</v>
      </c>
      <c r="L90" s="45">
        <v>2949560</v>
      </c>
      <c r="M90" s="13">
        <v>0.99409118423021603</v>
      </c>
      <c r="N90" s="25">
        <v>69.586382896115126</v>
      </c>
      <c r="O90" s="25">
        <v>69.586382896115126</v>
      </c>
      <c r="P90" s="25">
        <v>69.586382896115126</v>
      </c>
    </row>
    <row r="91" spans="2:16" x14ac:dyDescent="0.2">
      <c r="B91" s="40" t="s">
        <v>276</v>
      </c>
      <c r="C91" s="40" t="s">
        <v>277</v>
      </c>
      <c r="D91" s="40" t="s">
        <v>214</v>
      </c>
      <c r="E91" s="40" t="s">
        <v>36</v>
      </c>
      <c r="F91" s="40" t="s">
        <v>45</v>
      </c>
      <c r="G91" s="40" t="s">
        <v>180</v>
      </c>
      <c r="H91" s="40">
        <v>2023</v>
      </c>
      <c r="I91" s="40">
        <v>2024</v>
      </c>
      <c r="J91" s="45">
        <v>2400000</v>
      </c>
      <c r="K91" s="45">
        <v>1803225</v>
      </c>
      <c r="L91" s="45">
        <v>4203225</v>
      </c>
      <c r="M91" s="13">
        <v>0.57099013257677145</v>
      </c>
      <c r="N91" s="25">
        <v>22.839605303070858</v>
      </c>
      <c r="O91" s="25">
        <v>19.413664507610228</v>
      </c>
      <c r="P91" s="25">
        <v>19.413664507610228</v>
      </c>
    </row>
    <row r="92" spans="2:16" x14ac:dyDescent="0.2">
      <c r="B92" s="40" t="s">
        <v>168</v>
      </c>
      <c r="C92" s="40" t="s">
        <v>169</v>
      </c>
      <c r="D92" s="40" t="s">
        <v>214</v>
      </c>
      <c r="E92" s="40" t="s">
        <v>174</v>
      </c>
      <c r="F92" s="40" t="s">
        <v>45</v>
      </c>
      <c r="G92" s="40" t="s">
        <v>180</v>
      </c>
      <c r="H92" s="40">
        <v>2022</v>
      </c>
      <c r="I92" s="40">
        <v>2023</v>
      </c>
      <c r="J92" s="45">
        <v>5832287</v>
      </c>
      <c r="K92" s="45">
        <v>0</v>
      </c>
      <c r="L92" s="45">
        <v>5832287</v>
      </c>
      <c r="M92" s="13">
        <v>0.98909102564472184</v>
      </c>
      <c r="N92" s="25">
        <v>41.54182307707832</v>
      </c>
      <c r="O92" s="25">
        <v>41.54182307707832</v>
      </c>
      <c r="P92" s="25">
        <v>41.54182307707832</v>
      </c>
    </row>
    <row r="93" spans="2:16" x14ac:dyDescent="0.2">
      <c r="B93" s="40" t="s">
        <v>46</v>
      </c>
      <c r="C93" s="40" t="s">
        <v>170</v>
      </c>
      <c r="D93" s="40" t="s">
        <v>214</v>
      </c>
      <c r="E93" s="40" t="s">
        <v>176</v>
      </c>
      <c r="F93" s="40" t="s">
        <v>37</v>
      </c>
      <c r="G93" s="40" t="s">
        <v>184</v>
      </c>
      <c r="H93" s="40">
        <v>2020</v>
      </c>
      <c r="I93" s="40">
        <v>2021</v>
      </c>
      <c r="J93" s="45">
        <v>1168000</v>
      </c>
      <c r="K93" s="45">
        <v>0</v>
      </c>
      <c r="L93" s="45">
        <v>1168000</v>
      </c>
      <c r="M93" s="13">
        <v>0.97333333333333338</v>
      </c>
      <c r="N93" s="25">
        <v>11.68</v>
      </c>
      <c r="O93" s="25">
        <v>11.68</v>
      </c>
      <c r="P93" s="25">
        <v>11.68</v>
      </c>
    </row>
    <row r="94" spans="2:16" x14ac:dyDescent="0.2">
      <c r="B94" s="40" t="s">
        <v>47</v>
      </c>
      <c r="C94" s="40" t="s">
        <v>88</v>
      </c>
      <c r="D94" s="40" t="s">
        <v>214</v>
      </c>
      <c r="E94" s="40" t="s">
        <v>36</v>
      </c>
      <c r="F94" s="40" t="s">
        <v>37</v>
      </c>
      <c r="G94" s="40" t="s">
        <v>180</v>
      </c>
      <c r="H94" s="40">
        <v>2020</v>
      </c>
      <c r="I94" s="40">
        <v>2021</v>
      </c>
      <c r="J94" s="45">
        <v>3437481</v>
      </c>
      <c r="K94" s="45">
        <v>0</v>
      </c>
      <c r="L94" s="45">
        <v>3437481</v>
      </c>
      <c r="M94" s="13">
        <v>0.97900879617565006</v>
      </c>
      <c r="N94" s="25">
        <v>34.265307866147751</v>
      </c>
      <c r="O94" s="25">
        <v>32.307290273796454</v>
      </c>
      <c r="P94" s="25">
        <v>32.307290273796454</v>
      </c>
    </row>
    <row r="95" spans="2:16" x14ac:dyDescent="0.2">
      <c r="B95" s="40" t="s">
        <v>47</v>
      </c>
      <c r="C95" s="40" t="s">
        <v>89</v>
      </c>
      <c r="D95" s="40" t="s">
        <v>214</v>
      </c>
      <c r="E95" s="40" t="s">
        <v>36</v>
      </c>
      <c r="F95" s="40" t="s">
        <v>31</v>
      </c>
      <c r="G95" s="40" t="s">
        <v>180</v>
      </c>
      <c r="H95" s="40">
        <v>2021</v>
      </c>
      <c r="I95" s="40">
        <v>2022</v>
      </c>
      <c r="J95" s="45">
        <v>2060733</v>
      </c>
      <c r="K95" s="45">
        <v>0</v>
      </c>
      <c r="L95" s="45">
        <v>2060733</v>
      </c>
      <c r="M95" s="13">
        <v>0.99333353578560879</v>
      </c>
      <c r="N95" s="25">
        <v>27.813339001997047</v>
      </c>
      <c r="O95" s="25">
        <v>21.853337787283394</v>
      </c>
      <c r="P95" s="25">
        <v>21.853337787283394</v>
      </c>
    </row>
    <row r="96" spans="2:16" x14ac:dyDescent="0.2">
      <c r="B96" s="40" t="s">
        <v>171</v>
      </c>
      <c r="C96" s="40" t="s">
        <v>278</v>
      </c>
      <c r="D96" s="40" t="s">
        <v>214</v>
      </c>
      <c r="E96" s="40" t="s">
        <v>36</v>
      </c>
      <c r="F96" s="40" t="s">
        <v>31</v>
      </c>
      <c r="G96" s="40" t="s">
        <v>180</v>
      </c>
      <c r="H96" s="40">
        <v>2022</v>
      </c>
      <c r="I96" s="40" t="s">
        <v>291</v>
      </c>
      <c r="J96" s="45">
        <v>2084400</v>
      </c>
      <c r="K96" s="45">
        <v>1389600</v>
      </c>
      <c r="L96" s="45">
        <v>3474000</v>
      </c>
      <c r="M96" s="13">
        <v>0.6</v>
      </c>
      <c r="N96" s="25">
        <v>19.2</v>
      </c>
      <c r="O96" s="25">
        <v>19.2</v>
      </c>
      <c r="P96" s="25">
        <v>19.2</v>
      </c>
    </row>
    <row r="97" spans="2:16" x14ac:dyDescent="0.2">
      <c r="B97" s="40" t="s">
        <v>90</v>
      </c>
      <c r="C97" s="40" t="s">
        <v>91</v>
      </c>
      <c r="D97" s="40" t="s">
        <v>214</v>
      </c>
      <c r="E97" s="40" t="s">
        <v>36</v>
      </c>
      <c r="F97" s="40" t="s">
        <v>31</v>
      </c>
      <c r="G97" s="40" t="s">
        <v>180</v>
      </c>
      <c r="H97" s="40">
        <v>2021</v>
      </c>
      <c r="I97" s="40">
        <v>2022</v>
      </c>
      <c r="J97" s="45">
        <v>7323350</v>
      </c>
      <c r="K97" s="45">
        <v>0</v>
      </c>
      <c r="L97" s="45">
        <v>7323350</v>
      </c>
      <c r="M97" s="13">
        <v>0.99333333333333329</v>
      </c>
      <c r="N97" s="25">
        <v>57.61333333333333</v>
      </c>
      <c r="O97" s="25">
        <v>57.61333333333333</v>
      </c>
      <c r="P97" s="25">
        <v>57.61333333333333</v>
      </c>
    </row>
    <row r="98" spans="2:16" x14ac:dyDescent="0.2">
      <c r="B98" s="40" t="s">
        <v>90</v>
      </c>
      <c r="C98" s="40" t="s">
        <v>92</v>
      </c>
      <c r="D98" s="40" t="s">
        <v>214</v>
      </c>
      <c r="E98" s="40" t="s">
        <v>36</v>
      </c>
      <c r="F98" s="40" t="s">
        <v>31</v>
      </c>
      <c r="G98" s="40" t="s">
        <v>180</v>
      </c>
      <c r="H98" s="40">
        <v>2021</v>
      </c>
      <c r="I98" s="40">
        <v>2021</v>
      </c>
      <c r="J98" s="45">
        <v>4777440</v>
      </c>
      <c r="K98" s="45">
        <v>0</v>
      </c>
      <c r="L98" s="45">
        <v>4777440</v>
      </c>
      <c r="M98" s="13">
        <v>0.97818181818181815</v>
      </c>
      <c r="N98" s="25">
        <v>31.301818181818181</v>
      </c>
      <c r="O98" s="25">
        <v>31.301818181818181</v>
      </c>
      <c r="P98" s="25">
        <v>31.301818181818181</v>
      </c>
    </row>
    <row r="99" spans="2:16" x14ac:dyDescent="0.2">
      <c r="B99" s="40" t="s">
        <v>90</v>
      </c>
      <c r="C99" s="40" t="s">
        <v>279</v>
      </c>
      <c r="D99" s="40" t="s">
        <v>214</v>
      </c>
      <c r="E99" s="40" t="s">
        <v>36</v>
      </c>
      <c r="F99" s="40" t="s">
        <v>37</v>
      </c>
      <c r="G99" s="40" t="s">
        <v>180</v>
      </c>
      <c r="H99" s="40">
        <v>2023</v>
      </c>
      <c r="I99" s="40" t="s">
        <v>23</v>
      </c>
      <c r="J99" s="45">
        <v>0</v>
      </c>
      <c r="K99" s="45">
        <v>6647491</v>
      </c>
      <c r="L99" s="45">
        <v>6647491</v>
      </c>
      <c r="M99" s="13">
        <v>0</v>
      </c>
      <c r="N99" s="25">
        <v>0</v>
      </c>
      <c r="O99" s="25">
        <v>0</v>
      </c>
      <c r="P99" s="25">
        <v>0</v>
      </c>
    </row>
    <row r="100" spans="2:16" x14ac:dyDescent="0.2">
      <c r="B100" s="40" t="s">
        <v>172</v>
      </c>
      <c r="C100" s="40" t="s">
        <v>173</v>
      </c>
      <c r="D100" s="40" t="s">
        <v>214</v>
      </c>
      <c r="E100" s="40" t="s">
        <v>281</v>
      </c>
      <c r="F100" s="40" t="s">
        <v>31</v>
      </c>
      <c r="G100" s="40" t="s">
        <v>180</v>
      </c>
      <c r="H100" s="40">
        <v>2021</v>
      </c>
      <c r="I100" s="40" t="s">
        <v>292</v>
      </c>
      <c r="J100" s="45">
        <v>8571250</v>
      </c>
      <c r="K100" s="45">
        <v>0</v>
      </c>
      <c r="L100" s="45">
        <v>8571250</v>
      </c>
      <c r="M100" s="13">
        <v>1</v>
      </c>
      <c r="N100" s="25">
        <v>72</v>
      </c>
      <c r="O100" s="25">
        <v>59</v>
      </c>
      <c r="P100" s="25">
        <v>59</v>
      </c>
    </row>
    <row r="101" spans="2:16" x14ac:dyDescent="0.2">
      <c r="B101" s="40" t="s">
        <v>93</v>
      </c>
      <c r="C101" s="40" t="s">
        <v>94</v>
      </c>
      <c r="D101" s="40" t="s">
        <v>214</v>
      </c>
      <c r="E101" s="40" t="s">
        <v>36</v>
      </c>
      <c r="F101" s="40" t="s">
        <v>37</v>
      </c>
      <c r="G101" s="40" t="s">
        <v>180</v>
      </c>
      <c r="H101" s="40">
        <v>2020</v>
      </c>
      <c r="I101" s="40" t="s">
        <v>48</v>
      </c>
      <c r="J101" s="45">
        <v>4592390</v>
      </c>
      <c r="K101" s="45">
        <v>0</v>
      </c>
      <c r="L101" s="45">
        <v>4592390</v>
      </c>
      <c r="M101" s="13">
        <v>0.99006014018336974</v>
      </c>
      <c r="N101" s="25">
        <v>59.403608411002182</v>
      </c>
      <c r="O101" s="25">
        <v>59.403608411002182</v>
      </c>
      <c r="P101" s="25">
        <v>59.403608411002182</v>
      </c>
    </row>
    <row r="102" spans="2:16" x14ac:dyDescent="0.2">
      <c r="B102" t="s">
        <v>186</v>
      </c>
      <c r="E102"/>
      <c r="F102"/>
      <c r="G102"/>
      <c r="H102"/>
      <c r="I102"/>
      <c r="J102" s="35">
        <f>SUM(Table4[Outstanding amount
31 Dec 2023 (EUR)])</f>
        <v>453600823.41000009</v>
      </c>
      <c r="K102" s="35">
        <f>SUM(Table4[Unwithdrawn credit commitment
31 Dec 2023 (EUR)])</f>
        <v>94164689.060000002</v>
      </c>
      <c r="L102" s="35">
        <f>SUM(Table4[Total committed finance
31 Dec 2023 (EUR)])</f>
        <v>547765512.47000003</v>
      </c>
      <c r="N102" s="3">
        <f>SUM(Table4[Number of residents])</f>
        <v>5493.0894942000414</v>
      </c>
      <c r="O102" s="3">
        <f>SUM(Table4[Number of apartments])</f>
        <v>4726.2817897768828</v>
      </c>
      <c r="P102" s="3">
        <f>SUM(Table4[Number of apartments for the most vulnerable population])</f>
        <v>4487.5344228020749</v>
      </c>
    </row>
  </sheetData>
  <sheetProtection algorithmName="SHA-512" hashValue="meO4YcHMISRP6q7pggFcNWUA/l1/1U8u4Xsy4JaLafiEeqAV/j3A+JRsy+9f7ormyhMZLyHZeb6hjnog/ji6jA==" saltValue="0P4OEo/y9wLN9SycMgPWLg==" spinCount="100000" sheet="1" objects="1" scenarios="1"/>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B1:O8"/>
  <sheetViews>
    <sheetView showGridLines="0" zoomScale="80" zoomScaleNormal="80" workbookViewId="0">
      <pane ySplit="3" topLeftCell="A4" activePane="bottomLeft" state="frozen"/>
      <selection pane="bottomLeft"/>
    </sheetView>
  </sheetViews>
  <sheetFormatPr defaultRowHeight="14.25" x14ac:dyDescent="0.2"/>
  <cols>
    <col min="1" max="1" width="4.125" customWidth="1"/>
    <col min="2" max="2" width="62.625" customWidth="1"/>
    <col min="3" max="3" width="53.625" customWidth="1"/>
    <col min="4" max="4" width="27.625" customWidth="1"/>
    <col min="5" max="5" width="43.625" customWidth="1"/>
    <col min="6" max="6" width="36.625" customWidth="1"/>
    <col min="7" max="9" width="20.625" customWidth="1"/>
    <col min="10" max="15" width="25.625" customWidth="1"/>
  </cols>
  <sheetData>
    <row r="1" spans="2:15" ht="23.1" customHeight="1" x14ac:dyDescent="0.2"/>
    <row r="2" spans="2:15" ht="23.1" customHeight="1" x14ac:dyDescent="0.35">
      <c r="B2" s="14" t="s">
        <v>10</v>
      </c>
    </row>
    <row r="3" spans="2:15" ht="63" customHeight="1" x14ac:dyDescent="0.2">
      <c r="B3" s="15" t="s">
        <v>25</v>
      </c>
      <c r="C3" s="15" t="s">
        <v>26</v>
      </c>
      <c r="D3" s="15" t="s">
        <v>110</v>
      </c>
      <c r="E3" s="15" t="s">
        <v>27</v>
      </c>
      <c r="F3" s="15" t="s">
        <v>28</v>
      </c>
      <c r="G3" s="15" t="s">
        <v>177</v>
      </c>
      <c r="H3" s="15" t="s">
        <v>29</v>
      </c>
      <c r="I3" s="15" t="s">
        <v>30</v>
      </c>
      <c r="J3" s="19" t="s">
        <v>190</v>
      </c>
      <c r="K3" s="19" t="s">
        <v>221</v>
      </c>
      <c r="L3" s="19" t="s">
        <v>222</v>
      </c>
      <c r="M3" s="19" t="s">
        <v>226</v>
      </c>
      <c r="N3" s="15" t="s">
        <v>49</v>
      </c>
      <c r="O3" s="15" t="s">
        <v>187</v>
      </c>
    </row>
    <row r="4" spans="2:15" ht="32.25" customHeight="1" x14ac:dyDescent="0.2">
      <c r="B4" s="40" t="s">
        <v>50</v>
      </c>
      <c r="C4" s="40" t="s">
        <v>96</v>
      </c>
      <c r="D4" t="s">
        <v>111</v>
      </c>
      <c r="E4" s="5" t="s">
        <v>116</v>
      </c>
      <c r="F4" t="s">
        <v>51</v>
      </c>
      <c r="G4" t="s">
        <v>181</v>
      </c>
      <c r="H4" s="40">
        <v>2020</v>
      </c>
      <c r="I4" s="40">
        <v>2025</v>
      </c>
      <c r="J4" s="45">
        <v>11282278.970000001</v>
      </c>
      <c r="K4" s="45">
        <v>0</v>
      </c>
      <c r="L4" s="45">
        <v>11282278.970000001</v>
      </c>
      <c r="M4" s="13">
        <v>0.94560032719074416</v>
      </c>
      <c r="N4" s="25">
        <v>428.35694821740708</v>
      </c>
      <c r="O4">
        <v>17</v>
      </c>
    </row>
    <row r="5" spans="2:15" x14ac:dyDescent="0.2">
      <c r="B5" s="40" t="s">
        <v>97</v>
      </c>
      <c r="C5" s="40" t="s">
        <v>98</v>
      </c>
      <c r="D5" t="s">
        <v>111</v>
      </c>
      <c r="E5" t="s">
        <v>44</v>
      </c>
      <c r="F5" t="s">
        <v>51</v>
      </c>
      <c r="G5" t="s">
        <v>181</v>
      </c>
      <c r="H5" s="40">
        <v>2021</v>
      </c>
      <c r="I5" s="40">
        <v>2023</v>
      </c>
      <c r="J5" s="45">
        <v>33217062.07</v>
      </c>
      <c r="K5" s="45">
        <v>7782937.9299999997</v>
      </c>
      <c r="L5" s="45">
        <v>41000000</v>
      </c>
      <c r="M5" s="13">
        <v>0.81017224560975609</v>
      </c>
      <c r="N5" s="25">
        <v>1102</v>
      </c>
      <c r="O5">
        <v>21.7</v>
      </c>
    </row>
    <row r="6" spans="2:15" x14ac:dyDescent="0.2">
      <c r="B6" s="40" t="s">
        <v>223</v>
      </c>
      <c r="C6" s="40" t="s">
        <v>224</v>
      </c>
      <c r="D6" t="s">
        <v>111</v>
      </c>
      <c r="E6" t="s">
        <v>44</v>
      </c>
      <c r="F6" t="s">
        <v>51</v>
      </c>
      <c r="G6" t="s">
        <v>225</v>
      </c>
      <c r="H6" s="40">
        <v>2023</v>
      </c>
      <c r="I6" s="40">
        <v>2023</v>
      </c>
      <c r="J6" s="45">
        <v>11400000</v>
      </c>
      <c r="K6" s="45">
        <v>0</v>
      </c>
      <c r="L6" s="45">
        <v>11400000</v>
      </c>
      <c r="M6" s="13">
        <v>0.95</v>
      </c>
      <c r="N6" s="25">
        <v>760</v>
      </c>
      <c r="O6" s="30" t="s">
        <v>227</v>
      </c>
    </row>
    <row r="7" spans="2:15" x14ac:dyDescent="0.2">
      <c r="B7" s="40" t="s">
        <v>99</v>
      </c>
      <c r="C7" s="40" t="s">
        <v>100</v>
      </c>
      <c r="D7" t="s">
        <v>111</v>
      </c>
      <c r="E7" s="38" t="s">
        <v>44</v>
      </c>
      <c r="F7" s="38" t="s">
        <v>51</v>
      </c>
      <c r="G7" s="38" t="s">
        <v>181</v>
      </c>
      <c r="H7" s="40">
        <v>2020</v>
      </c>
      <c r="I7" s="40">
        <v>2021</v>
      </c>
      <c r="J7" s="45">
        <v>3558374</v>
      </c>
      <c r="K7" s="45">
        <v>0</v>
      </c>
      <c r="L7" s="45">
        <v>3558374</v>
      </c>
      <c r="M7" s="13">
        <v>0.957066702528241</v>
      </c>
      <c r="N7" s="25">
        <v>124.41867132867132</v>
      </c>
      <c r="O7">
        <v>18</v>
      </c>
    </row>
    <row r="8" spans="2:15" x14ac:dyDescent="0.2">
      <c r="B8" t="s">
        <v>186</v>
      </c>
      <c r="J8" s="35">
        <f>SUM(Table6[Outstanding amount
31 Dec 2023 (EUR)])</f>
        <v>59457715.039999999</v>
      </c>
      <c r="K8" s="35">
        <f>SUM(Table6[Unwithdrawn credit commitment
31 Dec 2023 (EUR)])</f>
        <v>7782937.9299999997</v>
      </c>
      <c r="L8" s="35">
        <f>SUM(Table6[Total committed finance
31 Dec 2023 (EUR)])</f>
        <v>67240652.969999999</v>
      </c>
      <c r="N8" s="3">
        <f>SUM(Table6[Number of students, pupils and children reached])</f>
        <v>2414.7756195460784</v>
      </c>
      <c r="O8" s="46">
        <f>AVERAGE(O4:O7)</f>
        <v>18.900000000000002</v>
      </c>
    </row>
  </sheetData>
  <sheetProtection algorithmName="SHA-512" hashValue="I87pBnCafjQoscXIk0drXEqklIPEmij9K3Trn/xsjEBMfBE/8Jj1KNuF8vJ6JuQxt+w2lt412ecRIitG2vA6oQ==" saltValue="64fiJUElnRhdDDelYbhRFw==" spinCount="100000" sheet="1" objects="1" scenario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1be1600-4971-4836-9b19-ae406337e7a9">
      <Terms xmlns="http://schemas.microsoft.com/office/infopath/2007/PartnerControls"/>
    </lcf76f155ced4ddcb4097134ff3c332f>
    <TaxCatchAll xmlns="185f38f6-8f9b-4d4d-b659-c1ca12baec5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D498302B3854424A9869D4CC8F726333" ma:contentTypeVersion="18" ma:contentTypeDescription="Luo uusi asiakirja." ma:contentTypeScope="" ma:versionID="edfc5e706a00d7dd362e061a9d9f4d78">
  <xsd:schema xmlns:xsd="http://www.w3.org/2001/XMLSchema" xmlns:xs="http://www.w3.org/2001/XMLSchema" xmlns:p="http://schemas.microsoft.com/office/2006/metadata/properties" xmlns:ns2="11be1600-4971-4836-9b19-ae406337e7a9" xmlns:ns3="9d8c6076-b651-4c62-9777-83423d9d99b4" xmlns:ns4="185f38f6-8f9b-4d4d-b659-c1ca12baec59" targetNamespace="http://schemas.microsoft.com/office/2006/metadata/properties" ma:root="true" ma:fieldsID="f86f285efb2505386dcb3796caa68b43" ns2:_="" ns3:_="" ns4:_="">
    <xsd:import namespace="11be1600-4971-4836-9b19-ae406337e7a9"/>
    <xsd:import namespace="9d8c6076-b651-4c62-9777-83423d9d99b4"/>
    <xsd:import namespace="185f38f6-8f9b-4d4d-b659-c1ca12baec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be1600-4971-4836-9b19-ae406337e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Kuvien tunnisteet" ma:readOnly="false" ma:fieldId="{5cf76f15-5ced-4ddc-b409-7134ff3c332f}" ma:taxonomyMulti="true" ma:sspId="bebc9ce1-3aba-4454-ab5d-9cc0350d090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8c6076-b651-4c62-9777-83423d9d99b4" elementFormDefault="qualified">
    <xsd:import namespace="http://schemas.microsoft.com/office/2006/documentManagement/types"/>
    <xsd:import namespace="http://schemas.microsoft.com/office/infopath/2007/PartnerControls"/>
    <xsd:element name="SharedWithUsers" ma:index="12"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5f38f6-8f9b-4d4d-b659-c1ca12baec5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5533a36-b9d8-43bc-b20e-e0293e710fbd}" ma:internalName="TaxCatchAll" ma:showField="CatchAllData" ma:web="9d8c6076-b651-4c62-9777-83423d9d99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CEF37F-0B8D-4400-808E-EF21E3C95761}">
  <ds:schemaRefs>
    <ds:schemaRef ds:uri="http://schemas.microsoft.com/office/infopath/2007/PartnerControls"/>
    <ds:schemaRef ds:uri="http://schemas.openxmlformats.org/package/2006/metadata/core-propertie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purl.org/dc/elements/1.1/"/>
    <ds:schemaRef ds:uri="9d8c6076-b651-4c62-9777-83423d9d99b4"/>
    <ds:schemaRef ds:uri="11be1600-4971-4836-9b19-ae406337e7a9"/>
    <ds:schemaRef ds:uri="185f38f6-8f9b-4d4d-b659-c1ca12baec59"/>
  </ds:schemaRefs>
</ds:datastoreItem>
</file>

<file path=customXml/itemProps2.xml><?xml version="1.0" encoding="utf-8"?>
<ds:datastoreItem xmlns:ds="http://schemas.openxmlformats.org/officeDocument/2006/customXml" ds:itemID="{BA61E726-4A28-4CC9-90A1-2A1320A34C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be1600-4971-4836-9b19-ae406337e7a9"/>
    <ds:schemaRef ds:uri="9d8c6076-b651-4c62-9777-83423d9d99b4"/>
    <ds:schemaRef ds:uri="185f38f6-8f9b-4d4d-b659-c1ca12baec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11F159-442C-4571-AABC-E2D7D15720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Summary</vt:lpstr>
      <vt:lpstr>Welfare</vt:lpstr>
      <vt:lpstr>Social housing</vt:lpstr>
      <vt:lpstr>Education</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Essi Becker</dc:creator>
  <cp:keywords/>
  <dc:description/>
  <cp:lastModifiedBy>Laine Venla</cp:lastModifiedBy>
  <cp:revision/>
  <dcterms:created xsi:type="dcterms:W3CDTF">2019-06-11T11:53:46Z</dcterms:created>
  <dcterms:modified xsi:type="dcterms:W3CDTF">2024-03-07T09:57:54Z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0x010100D498302B3854424A9869D4CC8F726333</vt:lpwstr>
  </property>
  <property fmtid="{D5CDD505-2E9C-101B-9397-08002B2CF9AE}" pid="3" name="MediaServiceImageTags">
    <vt:lpwstr/>
  </property>
</Properties>
</file>